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<sst xmlns="http://schemas.openxmlformats.org/spreadsheetml/2006/main" count="892" uniqueCount="504">
  <si>
    <t xml:space="preserve">Отчет об исполнении бюджета  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</si>
  <si>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</si>
  <si>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>Код</t>
  </si>
  <si>
    <t>Наименование показателя</t>
  </si>
  <si>
    <t xml:space="preserve"> РАЗДЕЛ 1.   Д о х о д ы</t>
  </si>
  <si>
    <t>182  1 05 00000 00 0000 000</t>
  </si>
  <si>
    <t>НАЛОГИ НА СОВОКУПНЫЙ ДОХОД</t>
  </si>
  <si>
    <t>182  1 05 01000 00 0000 110</t>
  </si>
  <si>
    <t>Единый налог, взимаемый в связи с применением упрощенной системы налогообложения</t>
  </si>
  <si>
    <t xml:space="preserve">182  1 05 01010 01 0000 110 </t>
  </si>
  <si>
    <t>Единый налог, взимаемый с налогоплатильщиков, выбравших в качестве объекта налогообложения доходы</t>
  </si>
  <si>
    <t>182  1 05 01020 01 0000 110</t>
  </si>
  <si>
    <t>Единый налог, взимаемый с налогоплатильщиков, выбравших в качестве объекта налогообложения доходы, уменьшенные на величину расходов</t>
  </si>
  <si>
    <t>182  1 05 02000 02 0000 110</t>
  </si>
  <si>
    <t>Единый налог на вмененный доход для отдельных видов деятельности</t>
  </si>
  <si>
    <t>182  1 06 00000 00 0000 000</t>
  </si>
  <si>
    <t>НАЛОГИ НА ИМУЩЕСТВО</t>
  </si>
  <si>
    <t>182  1 06 01000 00 0000 110</t>
  </si>
  <si>
    <t>Налог на имущество физических лиц</t>
  </si>
  <si>
    <t>182  1 06 01010 03 0000 110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</si>
  <si>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</si>
  <si>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182  1 09 00000 00 0000 000</t>
  </si>
  <si>
    <t>ЗАДОЛЖЕННОСТЬ И ПЕРЕРАСЧЕТЫ ПО ОТМЕНЕННЫМ НАЛОГАМ, СБОРАМ И ИНЫМ ОБЯЗАТЕЛЬНЫМ ПЛАТЕЖАМ</t>
  </si>
  <si>
    <t>182  1 09 04000 01 0000 110</t>
  </si>
  <si>
    <t>Налоги на имущество</t>
  </si>
  <si>
    <t>182  1 09 04040 01 0000 110</t>
  </si>
  <si>
    <t>Налог с имущества, переходящего в порядке наследования или дарения</t>
  </si>
  <si>
    <t>811  1 13 00000 00 0000 000</t>
  </si>
  <si>
    <t>ДОХОДЫ ОТ ОКАЗАНИЯ ПЛАТНЫХ УСЛУГ И КОМПЕНСАЦИИ ЗАТРАТ ГОСУДАРСТВА</t>
  </si>
  <si>
    <t>811  1 13 03000 00 0000 130</t>
  </si>
  <si>
    <t>Прочие доходы от оказания платных услуг и компенсации затрат государства</t>
  </si>
  <si>
    <t>811  1 13 03030 03 0000 130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</si>
  <si>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</si>
  <si>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811  1 13 03030 03 0100 130</t>
  </si>
  <si>
    <t>Средства, 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</si>
  <si>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000  1 16 00000 00 0000 000</t>
  </si>
  <si>
    <t>ШТРАФЫ, САНКЦИИ, ВОЗМЕЩЕНИЕ УЩЕРБА</t>
  </si>
  <si>
    <t>182  1 16 06000 01 0000 140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</si>
  <si>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</si>
  <si>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000  1 16 90000 00 0000 140</t>
  </si>
  <si>
    <t>Прочие поступления от денежных взысканий (штрафов) и иных сумм в возмещение ущерба</t>
  </si>
  <si>
    <t>000  1 16 90030 00 0000 140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</si>
  <si>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</si>
  <si>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000  1 16 90030 03 0100 140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</si>
  <si>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</si>
  <si>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939  2 00 00000 00 0000 000</t>
  </si>
  <si>
    <t>БЕЗВОЗМЕЗДНЫЕ ПОСТУПЛЕНИЯ</t>
  </si>
  <si>
    <t>939  2 02 00000 00 0000 000</t>
  </si>
  <si>
    <t>Безвозмездные поступления от других бюджетов бюджетной системы Российской Федерации</t>
  </si>
  <si>
    <t>939  2 02 01000 00 0000 151</t>
  </si>
  <si>
    <t>Дотации от бюджетов бюджетной системы Российской Федерации</t>
  </si>
  <si>
    <t>939  2 02 01010 00 0000 151</t>
  </si>
  <si>
    <t>Дотации на выравнивание уровня бюджетной обеспеченности</t>
  </si>
  <si>
    <t>939  2 02 01010 03 0000 151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</si>
  <si>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</si>
  <si>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</si>
  <si>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</si>
  <si>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</si>
  <si>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</si>
  <si>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</si>
  <si>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</si>
  <si>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</si>
  <si>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</si>
  <si>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</si>
  <si>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</si>
  <si>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</si>
  <si>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</si>
  <si>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</si>
  <si>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</si>
  <si>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</si>
  <si>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</si>
  <si>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</si>
  <si>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</si>
  <si>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2 02 03027 03 0100 151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</si>
  <si>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</si>
  <si>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</si>
  <si>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городов федерального значения Москвы и Санкт-Петербурга на оплату труда приемному родителю</t>
  </si>
  <si>
    <t>И т о г о    д о х о д о в:</t>
  </si>
  <si>
    <t>РАЗДЕЛ 2.  Р а с х о д ы</t>
  </si>
  <si>
    <t>945 0000 0000000 000 000</t>
  </si>
  <si>
    <t>МУНИЦИПАЛЬНЫЙ СОВЕТ МО СОСНОВАЯ ПОЛЯНА</t>
  </si>
  <si>
    <t>945 0100 0000000 000 000</t>
  </si>
  <si>
    <t>ОБЩЕГОСУДАРСТВЕННЫЕ ВОПРОСЫ</t>
  </si>
  <si>
    <t>945 0102 0000000 000 000</t>
  </si>
  <si>
    <t>Функционирование высшего должностного лица субъекта Российской Федерации и органа местного самоуправления</t>
  </si>
  <si>
    <t>945 0102 0020101 000 000</t>
  </si>
  <si>
    <t>Глава муниципального образования</t>
  </si>
  <si>
    <t>945 0102 0020101 500 000</t>
  </si>
  <si>
    <t>Выполнение функций органами местного самоуправления</t>
  </si>
  <si>
    <t>945 0102 0020101 500 210</t>
  </si>
  <si>
    <t>Оплата труда и начисления на оплату труда</t>
  </si>
  <si>
    <t>945 0102 0020101 500 211</t>
  </si>
  <si>
    <t>Оплата труда Главы МО</t>
  </si>
  <si>
    <t>945 0102 0020101 500 212</t>
  </si>
  <si>
    <t>Прочие выплаты</t>
  </si>
  <si>
    <t>945 0102 0020101 500 213</t>
  </si>
  <si>
    <t>Начисления на оплату  труда Главы МО</t>
  </si>
  <si>
    <t>945 0102 0020101 500 220</t>
  </si>
  <si>
    <t>Приобретение услуг</t>
  </si>
  <si>
    <t>945 0102 0020101 500 221</t>
  </si>
  <si>
    <t>Оплата услуг связи</t>
  </si>
  <si>
    <t>945 0102 0020101 500 222</t>
  </si>
  <si>
    <t>Командировки и служебные разъезды</t>
  </si>
  <si>
    <t>945 0102 0020101 500 226</t>
  </si>
  <si>
    <t>Прочие услуги</t>
  </si>
  <si>
    <t>945 0103 0000000 000 000</t>
  </si>
  <si>
    <t>Функционирование законодательных (представительных) органов местного самоуправления</t>
  </si>
  <si>
    <t>945 0103 0020301 000 000</t>
  </si>
  <si>
    <t>Вознаграждение депутатам, осуществляющим свои полномочия на непостоянной основе</t>
  </si>
  <si>
    <t>945 0103 0020301 500 000</t>
  </si>
  <si>
    <t>945 0103 0020301 500 210</t>
  </si>
  <si>
    <t>945 0103 0020301 500 212</t>
  </si>
  <si>
    <t>945 0103 0020401 000 000</t>
  </si>
  <si>
    <t>Аппарат представительного органа муниципального образования</t>
  </si>
  <si>
    <t>945 0103 0020401 500 000</t>
  </si>
  <si>
    <t>945 0103 0020401 500 210</t>
  </si>
  <si>
    <t>945 0103 0020401 500 211</t>
  </si>
  <si>
    <t xml:space="preserve">Оплата труда </t>
  </si>
  <si>
    <t>945 0103 0020401 500 213</t>
  </si>
  <si>
    <t xml:space="preserve">Начисления на оплату  труда </t>
  </si>
  <si>
    <t>981 0000 0000000 000 000</t>
  </si>
  <si>
    <t>ИЗБИРАТЕЛЬНАЯ КОМИССИЯ МО</t>
  </si>
  <si>
    <t>981 0100 0000000 000 000</t>
  </si>
  <si>
    <t>981 0107 0000000 000 000</t>
  </si>
  <si>
    <t>Обеспечение проведения выборов и референдумов</t>
  </si>
  <si>
    <t>981 0107 0200101 000 000</t>
  </si>
  <si>
    <t>Проведение выборов в представительные органы муниципального образования</t>
  </si>
  <si>
    <t>981 0107 0200101 500 000</t>
  </si>
  <si>
    <t>981 0107 0200101 500 220</t>
  </si>
  <si>
    <t>981 0107 0200101 500 226</t>
  </si>
  <si>
    <t>939 0000 0000000 000 000</t>
  </si>
  <si>
    <t>МЕСТНАЯ АДМИНИСТРАЦИЯ МО СОСНОВАЯ ПОЛЯНА</t>
  </si>
  <si>
    <t>939 0100 0000000 000 000</t>
  </si>
  <si>
    <t>939 0104 0000000 000 000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</si>
  <si>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</si>
  <si>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939 0104 0020501 000 000</t>
  </si>
  <si>
    <t>Глава местной администрации (исполнительно-распорядительного органа муниципального образования)</t>
  </si>
  <si>
    <t>939 0104 0020501 500 000</t>
  </si>
  <si>
    <t>939 0104 0020501 500 210</t>
  </si>
  <si>
    <t>939 0104 0020501 500 211</t>
  </si>
  <si>
    <t>939 0104 0020501 500 213</t>
  </si>
  <si>
    <t>939 0104 0020501 500 220</t>
  </si>
  <si>
    <t>939 0104 0020501 500 221</t>
  </si>
  <si>
    <t>939 0104 0020601 000 000</t>
  </si>
  <si>
    <t>Содержание и обеспечение деятельности местной администрации по решению вопросов  местного значения</t>
  </si>
  <si>
    <t>939 0104 0020601 500 000</t>
  </si>
  <si>
    <t>939 0104 0020601 500 210</t>
  </si>
  <si>
    <t>939 0104 0020601 500 211</t>
  </si>
  <si>
    <t>939 0104 0020601 500 213</t>
  </si>
  <si>
    <t>939 0104 0020601 500 220</t>
  </si>
  <si>
    <t>939 0104 0020601 500 221</t>
  </si>
  <si>
    <t>939 0104 0020601 500 222</t>
  </si>
  <si>
    <t>939 0104 0020601 500 223</t>
  </si>
  <si>
    <t>Оплата коммунальных услуг</t>
  </si>
  <si>
    <t>939 0104 0020601 500 225</t>
  </si>
  <si>
    <t>Услуги по содержанию имущества</t>
  </si>
  <si>
    <t>939 0104 0020601 500 226</t>
  </si>
  <si>
    <t>939 0104 0020601 500 290</t>
  </si>
  <si>
    <t>Прочие расходы</t>
  </si>
  <si>
    <t>939 0104 0020601 500 300</t>
  </si>
  <si>
    <t>Поступление нефинансовых активов</t>
  </si>
  <si>
    <t>939 0104 0020601 500 310</t>
  </si>
  <si>
    <t>Увеличение стоимости основных средств</t>
  </si>
  <si>
    <t>939 0104 0020601 500 340</t>
  </si>
  <si>
    <t>Увеличение стоимости материальных запасов</t>
  </si>
  <si>
    <t>939 0104 0020201 000 000</t>
  </si>
  <si>
    <t>Организация и осуществление деятельности по опеке и попечительству</t>
  </si>
  <si>
    <t>939 0104 0020602 598 000</t>
  </si>
  <si>
    <t>Выполнение отдельных государственных полномочий за счет субвенций из фонда компенсаций Санкт-Петербурга</t>
  </si>
  <si>
    <t>939 0104 0020602 598 210</t>
  </si>
  <si>
    <t>939 0104 0020602 598 211</t>
  </si>
  <si>
    <t>939 0104 0020602 598 213</t>
  </si>
  <si>
    <t>939 0104 0020602 598 220</t>
  </si>
  <si>
    <t>939 0104 0020602 598 221</t>
  </si>
  <si>
    <t>939 0104 0020602 598 222</t>
  </si>
  <si>
    <t>939 0104 0020602 598 225</t>
  </si>
  <si>
    <t>939 0104 0020602 598 226</t>
  </si>
  <si>
    <t>939 0104 0020602 598 300</t>
  </si>
  <si>
    <t>939 0104 0020602 598 310</t>
  </si>
  <si>
    <t>939 0104 0020602 598 340</t>
  </si>
  <si>
    <t>939 0104 0020603 000 000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</si>
  <si>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</si>
  <si>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939 0104 0020603 598 000</t>
  </si>
  <si>
    <t>939 0104 0020603 598 220</t>
  </si>
  <si>
    <t>939 0104 0020603 598 221</t>
  </si>
  <si>
    <t>939 0104 0020603 598 226</t>
  </si>
  <si>
    <t>939 0104 0020603 598 300</t>
  </si>
  <si>
    <t>939 0104 0020603 598 310</t>
  </si>
  <si>
    <t>939 0104 0020603 598 340</t>
  </si>
  <si>
    <t>939 0112 0000000 000 000</t>
  </si>
  <si>
    <t xml:space="preserve">Резервные фонды </t>
  </si>
  <si>
    <t>939 0112 0700101 000 000</t>
  </si>
  <si>
    <t>Резервный фонд Местной Администрации</t>
  </si>
  <si>
    <t>939 0112 0700101 013 000</t>
  </si>
  <si>
    <t>939 0112 0700101 013 290</t>
  </si>
  <si>
    <t xml:space="preserve">Прочие расходы </t>
  </si>
  <si>
    <t>939 0114 0000000 000 000</t>
  </si>
  <si>
    <t>Другие общегосударственные вопросы</t>
  </si>
  <si>
    <t>939 0114 0900101 000 000</t>
  </si>
  <si>
    <t>Формирование архивных фондов органов местного  самоуправления, муниципальных предприятий и учреждений</t>
  </si>
  <si>
    <t>939 0114 0900101 500 000</t>
  </si>
  <si>
    <t>939 0114 0900101 500 220</t>
  </si>
  <si>
    <t>939 0114 0900101 500 226</t>
  </si>
  <si>
    <t>939 0114 0920101 000 000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</si>
  <si>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</si>
  <si>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939 0114 0920101 500 000</t>
  </si>
  <si>
    <t>939 0114 0920101 500 220</t>
  </si>
  <si>
    <t>939 0114 0920101 500 226</t>
  </si>
  <si>
    <t>Размещение муниципального заказа</t>
  </si>
  <si>
    <t>939 0114 0920201 500 000</t>
  </si>
  <si>
    <t>939 0114 0920201 500 220</t>
  </si>
  <si>
    <t>939 0114 0920201 500 226</t>
  </si>
  <si>
    <t>939 0300 0000000 000 000</t>
  </si>
  <si>
    <t>НАЦИОНАЛЬНАЯ БЕЗОПАСНОСТЬ И ПРАВООХРАНИТЕЛЬНАЯ ДЕЯТЕЛЬНОСТЬ</t>
  </si>
  <si>
    <t>939 0309 0000000 000 000</t>
  </si>
  <si>
    <t>Предупреждение и ликвидация последствий ЧС и стихийных бедствий, гражданская оборона</t>
  </si>
  <si>
    <t>939 0309 2190101 000 000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</si>
  <si>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</si>
  <si>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939 0309 2190101 500 000</t>
  </si>
  <si>
    <t>939 0309 2190101 500 220</t>
  </si>
  <si>
    <t>939 0309 2190101 500 226</t>
  </si>
  <si>
    <t>939 0309 2190101 500 300</t>
  </si>
  <si>
    <t>939 0309 2190101 500 340</t>
  </si>
  <si>
    <t>939 0309 2190301 000 000</t>
  </si>
  <si>
    <t>Проведение подготовки и обучения неработающего населения способам защиты и действиям в чрезвычайных ситуациях</t>
  </si>
  <si>
    <t>939 0309 2190301 500 000</t>
  </si>
  <si>
    <t>939 0309 2190301 500 220</t>
  </si>
  <si>
    <t>939 0309 2190301 500 226</t>
  </si>
  <si>
    <t>939 0310 0000000 000 000</t>
  </si>
  <si>
    <t>Обеспечение пожарной безопасности</t>
  </si>
  <si>
    <t>939 0310 2190401 000 000</t>
  </si>
  <si>
    <t>Организация первичных мер в области пожарной безопасности</t>
  </si>
  <si>
    <t>939 0310 2190401 500 000</t>
  </si>
  <si>
    <t>939 0310 2190401 500 300</t>
  </si>
  <si>
    <t>939 0310 2190401 500 340</t>
  </si>
  <si>
    <t>939 0400 0000000 000 000</t>
  </si>
  <si>
    <t>НАЦИОНАЛЬНАЯ ЭКОНОМИКА</t>
  </si>
  <si>
    <t>939 0410 0000000 000 000</t>
  </si>
  <si>
    <t>Связь и информатика</t>
  </si>
  <si>
    <t>939 0410 3300101 000 000</t>
  </si>
  <si>
    <t>Содержание муниципальной информационной службы</t>
  </si>
  <si>
    <t>939 0410 3300101 001 000</t>
  </si>
  <si>
    <t>Выполнение функций бюджетными учреждениями</t>
  </si>
  <si>
    <t>939 0410 3300101 001 220</t>
  </si>
  <si>
    <t>939 0410 3300101 001 226</t>
  </si>
  <si>
    <t>939 0500 0000000 000 000</t>
  </si>
  <si>
    <t>ЖИЛИЩНО-КОММУНАЛЬНОЕ ХОЗЯЙСТВО</t>
  </si>
  <si>
    <t>939 0503 0000000 000 000</t>
  </si>
  <si>
    <t>Благоустройство</t>
  </si>
  <si>
    <t>939 0503 6000100 000 000</t>
  </si>
  <si>
    <t>Благоустройство внутридворовых и придомовых территорий</t>
  </si>
  <si>
    <t>939 0503 6000101 000 000</t>
  </si>
  <si>
    <t>Текущий ремонт придомовых территорий и территорий дворов, включая проезды и въезды, пешеходные дорожки</t>
  </si>
  <si>
    <t>939 0503 6000101 500 000</t>
  </si>
  <si>
    <t>939 0503 6000101 500 220</t>
  </si>
  <si>
    <t>939 0503 6000101 500 226</t>
  </si>
  <si>
    <t>939 0503 6000103 000 000</t>
  </si>
  <si>
    <t>Установка, содержание и ремонт ограждений газонов</t>
  </si>
  <si>
    <t>939 0503 6000103 500 000</t>
  </si>
  <si>
    <t>939 0503 6000103 500 220</t>
  </si>
  <si>
    <t>939 0503 6000103 500 226</t>
  </si>
  <si>
    <t>939 0503 6000104 000 000</t>
  </si>
  <si>
    <t>Установка и содержание малых архитектурных форм, уличной мебели и хозяйственно-бытового оборудования</t>
  </si>
  <si>
    <t>939 0503 6000104 500 000</t>
  </si>
  <si>
    <t>939 0503 6000104 500 220</t>
  </si>
  <si>
    <t>939 0503 6000104 500 226</t>
  </si>
  <si>
    <t>939 0503 6000104 500 300</t>
  </si>
  <si>
    <t>939 0503 6000104 500 310</t>
  </si>
  <si>
    <t>939 0503 6000105 000 000</t>
  </si>
  <si>
    <t>Обустройство и содержание детских и спортивных площадок</t>
  </si>
  <si>
    <t>939 0503 6000105 500 000</t>
  </si>
  <si>
    <t>939 0503 6000105 500 220</t>
  </si>
  <si>
    <t>939 0503 6000105 500 226</t>
  </si>
  <si>
    <t xml:space="preserve">939 0503 6000200 000 000 </t>
  </si>
  <si>
    <t>Благоустройство, связанное с обеспечением санитарного благополучия населения</t>
  </si>
  <si>
    <t>939 0503 6000202 000 000</t>
  </si>
  <si>
    <t>Ликвидация несанкционированных свалок бытовых отходов и  мусора</t>
  </si>
  <si>
    <t>939 0503 6000202 500 000</t>
  </si>
  <si>
    <t>939 0503 6000202 500 220</t>
  </si>
  <si>
    <t>939 0503 6000202 500 226</t>
  </si>
  <si>
    <t>939 0503 6000203 000 000</t>
  </si>
  <si>
    <t>Уборка территорий, водных акваторий, тупиков и проездов</t>
  </si>
  <si>
    <t>939 0503 6000203 500 000</t>
  </si>
  <si>
    <t>939 0503 6000203 500 220</t>
  </si>
  <si>
    <t>939 0503 6000203 500 226</t>
  </si>
  <si>
    <t>939 0503 6000300 000 000</t>
  </si>
  <si>
    <t>Озеленение территорий муниципального образования</t>
  </si>
  <si>
    <t>939 0503 6000301 000 000</t>
  </si>
  <si>
    <t>Озеленение придомовых территорий и территорий дворов</t>
  </si>
  <si>
    <t>939 0503 6000301 500 000</t>
  </si>
  <si>
    <t>939 0503 6000301 500 220</t>
  </si>
  <si>
    <t>939 0503 6000301 500 226</t>
  </si>
  <si>
    <t>939 0503 6000302 000 000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</si>
  <si>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</si>
  <si>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939 0503 6000302 500 000</t>
  </si>
  <si>
    <t>939 0503 6000302 500 220</t>
  </si>
  <si>
    <t>939 0503 6000302 500 226</t>
  </si>
  <si>
    <t>939 0503 6000400 000 000</t>
  </si>
  <si>
    <t>Прочее благоустройство</t>
  </si>
  <si>
    <t>939 0503 6000401 000 000</t>
  </si>
  <si>
    <t>Создание зон отдыха</t>
  </si>
  <si>
    <t>939 0503 6000401 500 000</t>
  </si>
  <si>
    <t>939 0503 6000401 500 220</t>
  </si>
  <si>
    <t>939 0503 6000401 500 226</t>
  </si>
  <si>
    <t>939 0503 6000401 500 300</t>
  </si>
  <si>
    <t>939 0503 6000401 500 310</t>
  </si>
  <si>
    <t>939 0503 6000402 000 000</t>
  </si>
  <si>
    <t>Выполнение оформления к праздничным мероприятиям на территории муниципального образования</t>
  </si>
  <si>
    <t>939 0503 6000402 500 000</t>
  </si>
  <si>
    <t>939 0503 6000402 500 220</t>
  </si>
  <si>
    <t>939 0503 6000402 500 226</t>
  </si>
  <si>
    <t>939 0600 0000000 000 000</t>
  </si>
  <si>
    <t>ОХРАНА ОКРУЖАЮЩЕЙ СРЕДЫ</t>
  </si>
  <si>
    <t>939 0605 0000000 000 000</t>
  </si>
  <si>
    <t>Другие вопросы в области охраны окружающей среды</t>
  </si>
  <si>
    <t>939 0605 4100101 000 000</t>
  </si>
  <si>
    <t>Участие в мероприятиях по охране окружающей среды в границах муниципального образования</t>
  </si>
  <si>
    <t>939 0605 4100101 500 000</t>
  </si>
  <si>
    <t>939 0605 4100101 500 220</t>
  </si>
  <si>
    <t>939 0605 4100101 500 226</t>
  </si>
  <si>
    <t>939 0700 0000000 000 000</t>
  </si>
  <si>
    <t>ОБРАЗОВАНИЕ</t>
  </si>
  <si>
    <t>939 0707 0000000 000 000</t>
  </si>
  <si>
    <t>Молодежная политика и оздоровление детей</t>
  </si>
  <si>
    <t>939 0707 4310101 000 000</t>
  </si>
  <si>
    <t>Проведение работ по военно-патриотическому воспитанию молодежи на территории муниципального образования</t>
  </si>
  <si>
    <t>939 0707 4310101 500 000</t>
  </si>
  <si>
    <t>939 0707 4310101 500 220</t>
  </si>
  <si>
    <t>939 0707 4310101 500 226</t>
  </si>
  <si>
    <t>939 0707 4310201 000 000</t>
  </si>
  <si>
    <t>Организация и проведение досуговых мероприятий для детей и подростков, проживающих на территории МО</t>
  </si>
  <si>
    <t>939 0707 4310201 500 000</t>
  </si>
  <si>
    <t>939 0707 4310201 500 220</t>
  </si>
  <si>
    <t>939 0707 4310201 500 226</t>
  </si>
  <si>
    <t>939 0707 4310201 500 300</t>
  </si>
  <si>
    <t>939 0707 4310201 500 340</t>
  </si>
  <si>
    <t>939 0800 0000000 000 000</t>
  </si>
  <si>
    <t>КУЛЬТУРА, КИНЕМАТОГРАФИЯ, СМИ</t>
  </si>
  <si>
    <t>939 0801 0000000 000 000</t>
  </si>
  <si>
    <t>Культура</t>
  </si>
  <si>
    <t>939 0801 4500101 000 000</t>
  </si>
  <si>
    <t>Организация местных и участие в организации и проведении городских праздничных и иных зрелищных мероприятий</t>
  </si>
  <si>
    <t>939 0801 4500101 500 000</t>
  </si>
  <si>
    <t>939 0801 4500101 500 220</t>
  </si>
  <si>
    <t>939 0801 4500101 500 226</t>
  </si>
  <si>
    <t>939 0801 4500101 500 290</t>
  </si>
  <si>
    <t>939 0801 4500101 500 300</t>
  </si>
  <si>
    <t>939 0801 4500101 500 340</t>
  </si>
  <si>
    <t>939 0804 0000000 000 000</t>
  </si>
  <si>
    <t>Периодическая печать и издательства</t>
  </si>
  <si>
    <t>939 0804 4570101 000 000</t>
  </si>
  <si>
    <t>Периодические издания, учрежденные представительными органами местного самоуправления</t>
  </si>
  <si>
    <t>939 0804 4570101 500 000</t>
  </si>
  <si>
    <t>939 0804 4570101 500 220</t>
  </si>
  <si>
    <t>939 0804 4570101 500 226</t>
  </si>
  <si>
    <t>939 0804 4570301 000 000</t>
  </si>
  <si>
    <t>Опубликование муниципальных правовых актов в средствах массовой информации</t>
  </si>
  <si>
    <t>939 0804 4570301 500 000</t>
  </si>
  <si>
    <t>939 0804 4570301 500 220</t>
  </si>
  <si>
    <t>939 0804 4570301 500 226</t>
  </si>
  <si>
    <t>939 0900 0000000 000 000</t>
  </si>
  <si>
    <t>ЗДРАВООХРАНЕНИЕ И СПОРТ</t>
  </si>
  <si>
    <t>939 0908 0000000 000 000</t>
  </si>
  <si>
    <t>Физическая культура и спорт</t>
  </si>
  <si>
    <t>939 0908 5120101 000 000</t>
  </si>
  <si>
    <t>Создание условий для развития на территории муниципального образования массовой физической культуры и спорта</t>
  </si>
  <si>
    <t>939 0908 5120101 500 000</t>
  </si>
  <si>
    <t>939 0908 5120101 500 220</t>
  </si>
  <si>
    <t>939 0908 5120101 500 226</t>
  </si>
  <si>
    <t>939 1000 0000000 000 000</t>
  </si>
  <si>
    <t>СОЦИАЛЬНАЯ ПОЛИТИКА</t>
  </si>
  <si>
    <t>939 1004 0000000 000 000</t>
  </si>
  <si>
    <t>Охрана семьи и детства</t>
  </si>
  <si>
    <t>939 1004 5201300 000 000</t>
  </si>
  <si>
    <t>Содержание ребенка в семье опекуна и приемной семье, а также оплата труда приемного родителя</t>
  </si>
  <si>
    <t>939 1004 5201301 000 000</t>
  </si>
  <si>
    <t>Содержание ребенка в семье опекуна и приемной семье</t>
  </si>
  <si>
    <t>939 1004 5201301 598 000</t>
  </si>
  <si>
    <t>939 1004 5201301 598 260</t>
  </si>
  <si>
    <t>Социальное обеспечение</t>
  </si>
  <si>
    <t>939 1004 5201301 598 262</t>
  </si>
  <si>
    <t>Пособия по социальной помощи населению</t>
  </si>
  <si>
    <t>939 1004 5201302 000 000</t>
  </si>
  <si>
    <t>Оплата труда приемного родителя</t>
  </si>
  <si>
    <t>939 1004 5201302 598 000</t>
  </si>
  <si>
    <t>939 1004 5201302 598 220</t>
  </si>
  <si>
    <t>939 1004 5201302 598 226</t>
  </si>
  <si>
    <t>И т о г о    р а с х о д о в:</t>
  </si>
  <si>
    <t>Главный бухгалтер                                                  __________________________</t>
  </si>
  <si>
    <t>И.А. Чечурова</t>
  </si>
  <si>
    <t>Утверждено     бюджетом                 на 2009 г.                   (руб.)</t>
  </si>
  <si>
    <t>Исполнено за 1 полугодие    (руб.)</t>
  </si>
  <si>
    <t>Процент исполнения на 27.07.09г.</t>
  </si>
  <si>
    <t>Муниципальный округ СОСНОВАЯ ПОЛЯНА по состоянию на 30.07.09г.</t>
  </si>
  <si>
    <t>Исполнено за с 01.07 по 30.07    (руб.)</t>
  </si>
  <si>
    <t>939 0114 0920201 000 000</t>
  </si>
  <si>
    <t>Отклонения     (+, -)</t>
  </si>
  <si>
    <t>ВСЕГО содержание МО (0102+0103+0104)</t>
  </si>
  <si>
    <t xml:space="preserve">РАЗДЕЛ 2.  Р а с х о д ы  </t>
  </si>
  <si>
    <t>939 0503 6000105 500 310</t>
  </si>
  <si>
    <t>939 0503 6000201 000 000</t>
  </si>
  <si>
    <t>939 0503 6000201 500 226</t>
  </si>
  <si>
    <t>Оборудование контейнерных площадок на территориях дворов</t>
  </si>
  <si>
    <t>СПРАВОЧНО:</t>
  </si>
  <si>
    <t>939 0309 2190101 500 310</t>
  </si>
  <si>
    <t>939 0503 6000402 500 310</t>
  </si>
  <si>
    <t>939 0503 6000402 500 340</t>
  </si>
  <si>
    <t>940 0310 2190401 500 310</t>
  </si>
  <si>
    <t>Проведение мер по уширению территорий дворов в целях организации дополнительных парковочных мест</t>
  </si>
  <si>
    <t>939 0503 600 01 02 000 000</t>
  </si>
  <si>
    <t>939 0503 600 01 02 500 226</t>
  </si>
  <si>
    <t>945 0103 0020301 500 226</t>
  </si>
  <si>
    <t>Расходы на уплату членских взносов на содержание Совета муниципальных образований Санкт-Петербурга</t>
  </si>
  <si>
    <t>939 0410 3300101 500 226</t>
  </si>
  <si>
    <t>939 1 16 32000 03 0000 140</t>
  </si>
  <si>
    <t>Денежные взыскания, налагаемые в возмещение ущерба, причененного в результате незаконного или нецелевого использования бюджетных средств</t>
  </si>
  <si>
    <t>939 0410 3300101 500 310</t>
  </si>
  <si>
    <t>939 0410 3300101 500 340</t>
  </si>
  <si>
    <t>939 1 17 01030 03 0000 180</t>
  </si>
  <si>
    <t>Невыясненные поступления</t>
  </si>
  <si>
    <t>939 0503 6000103 500 310</t>
  </si>
  <si>
    <t>939 1 17 05030 03 0000 180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</si>
  <si>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</si>
  <si>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945 0103 0020401 500 290</t>
  </si>
  <si>
    <t>945 0103 0020401 500 226</t>
  </si>
  <si>
    <t>939 0503 6000401 500 225</t>
  </si>
  <si>
    <t>Работы, услуги по содержанию имущества</t>
  </si>
  <si>
    <t>939 0104 0020501 500 226</t>
  </si>
  <si>
    <t>939 0707 4310201 500 290</t>
  </si>
  <si>
    <t>Увеличение материальных запасов</t>
  </si>
  <si>
    <t>939 0111 0000000 000 000</t>
  </si>
  <si>
    <t>939 0113 0900101 000 000</t>
  </si>
  <si>
    <t>939 0111 0700101 013 290</t>
  </si>
  <si>
    <t>939 0113 0900101 500 226</t>
  </si>
  <si>
    <t>939 0113 0920101 000 000</t>
  </si>
  <si>
    <t>939 0113 0920301 000 000</t>
  </si>
  <si>
    <t>939 0113 0920301 013 290</t>
  </si>
  <si>
    <t>939 1004 0020602 000 000</t>
  </si>
  <si>
    <t>939 1004 0020602 598 211</t>
  </si>
  <si>
    <t>939 1004 0020602 598 213</t>
  </si>
  <si>
    <t>939 1004 0020602 598 221</t>
  </si>
  <si>
    <t>939 1004 0020602 598 222</t>
  </si>
  <si>
    <t>939 1004 0020602 598 225</t>
  </si>
  <si>
    <t>939 1004 0020602 598 226</t>
  </si>
  <si>
    <t>939 1004 0020602 598 310</t>
  </si>
  <si>
    <t>939 1004 0020602 598 340</t>
  </si>
  <si>
    <t>939 1202 4570101 000 000</t>
  </si>
  <si>
    <t>939 1202 4570101 500 226</t>
  </si>
  <si>
    <t>939 1202 4570301 000 000</t>
  </si>
  <si>
    <t>939 1202 4570301 500 226</t>
  </si>
  <si>
    <t>939 1102 5120101 000 000</t>
  </si>
  <si>
    <t>939 1102 5120101 500 226</t>
  </si>
  <si>
    <t>939 1102 5120101 500 290</t>
  </si>
  <si>
    <t xml:space="preserve">182  1 05 01011 01 0000 110 </t>
  </si>
  <si>
    <t>182 1 05 01012 01 0000 110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</si>
  <si>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</si>
  <si>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 выбравших в качестве объекта налогообложения доходы (за налоговые периоды, истекшие до 1 января 2011 года)</t>
  </si>
  <si>
    <t>182  1 05 01021 01 0000 110</t>
  </si>
  <si>
    <t>182 1 05 01022 01 0000 110</t>
  </si>
  <si>
    <t>Единый 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</si>
  <si>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</si>
  <si>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</si>
  <si>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</si>
  <si>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</si>
  <si>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</si>
  <si>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806  1 16 90030 03 0100 140</t>
  </si>
  <si>
    <t>807  1 16 90030 03 0100 140</t>
  </si>
  <si>
    <t>853  1 16 90030 03 0100 140</t>
  </si>
  <si>
    <t>939 0410 3300101 500 225</t>
  </si>
  <si>
    <t>939 0104 0020501 500 212</t>
  </si>
  <si>
    <t>939 0401 510 02 01 500</t>
  </si>
  <si>
    <t>Участие в организации временного трудоустройства</t>
  </si>
  <si>
    <t>939 0503 6000101 599 226</t>
  </si>
  <si>
    <t>939 1202 4570101 599 226</t>
  </si>
  <si>
    <t>939 0503 6000104 500 225</t>
  </si>
  <si>
    <t>939 0503 6000101 500 310</t>
  </si>
  <si>
    <t>945 0103 0020401 500 310</t>
  </si>
  <si>
    <t>945 0103 0020401 500 340</t>
  </si>
  <si>
    <t>Утверждено     бюджетом                 на 2012 г.                   (руб.)</t>
  </si>
  <si>
    <t>945 0103 0020401 500 221</t>
  </si>
  <si>
    <t>945 0103 0020401 500 222</t>
  </si>
  <si>
    <t>945 0103 0020401 500 223</t>
  </si>
  <si>
    <t>945 0103 0020401 500 225</t>
  </si>
  <si>
    <t>939  2 02 01001 03 0000 151</t>
  </si>
  <si>
    <t>939 0113 0920101 019 242</t>
  </si>
  <si>
    <t>867  1 13 02993 03 0100 130</t>
  </si>
  <si>
    <t>939 0401 510 02 01 006 242</t>
  </si>
  <si>
    <t>939 0503 6000103 599 310</t>
  </si>
  <si>
    <t>939 0503 6000105 599 310</t>
  </si>
  <si>
    <t>939 0503 6000401 599 310</t>
  </si>
  <si>
    <t>939 0309 2190101 500 290</t>
  </si>
  <si>
    <t>939 0113 0920201 000 000</t>
  </si>
  <si>
    <t>939 0113 0920201 500 226</t>
  </si>
  <si>
    <t>Формирование и размещение муниципального заказа</t>
  </si>
  <si>
    <t>939 0503 6000105 599 226</t>
  </si>
  <si>
    <t>939 0503 6000302 500 310</t>
  </si>
  <si>
    <t>939 1102 5120101 500 310</t>
  </si>
  <si>
    <t>939 1102 5120101 500 340</t>
  </si>
  <si>
    <t>939 0503 6000101 500 340</t>
  </si>
  <si>
    <t>939 0503 6000105 500 225</t>
  </si>
  <si>
    <t>939 0503 6000302 500 340</t>
  </si>
  <si>
    <t>Муниципальный округ СОСНОВАЯ ПОЛЯНА по состоянию на 01.01.2013г.</t>
  </si>
  <si>
    <t>Исполнено на 01.01.2013г.    (руб.)</t>
  </si>
  <si>
    <t>Процент исполнения на 01.01.2013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</si>
</sst>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#,##0.0_р_."/>
  </numFmts>
  <fonts count="57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/>
    </xf>
    <xf numFmtId="181" fontId="3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81" fontId="8" fillId="0" borderId="10" xfId="0" applyNumberFormat="1" applyFont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181" fontId="4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center" vertical="center" wrapText="1"/>
    </xf>
    <xf numFmtId="181" fontId="0" fillId="34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181" fontId="3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181" fontId="4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181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81" fontId="0" fillId="34" borderId="0" xfId="0" applyNumberFormat="1" applyFill="1" applyAlignment="1">
      <alignment horizontal="left"/>
    </xf>
    <xf numFmtId="181" fontId="0" fillId="0" borderId="0" xfId="0" applyNumberFormat="1" applyAlignment="1">
      <alignment horizontal="left"/>
    </xf>
    <xf numFmtId="181" fontId="9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left"/>
    </xf>
    <xf numFmtId="181" fontId="0" fillId="0" borderId="0" xfId="0" applyNumberFormat="1" applyBorder="1" applyAlignment="1">
      <alignment horizontal="left"/>
    </xf>
    <xf numFmtId="181" fontId="0" fillId="34" borderId="0" xfId="0" applyNumberFormat="1" applyFill="1" applyBorder="1" applyAlignment="1">
      <alignment horizontal="left"/>
    </xf>
    <xf numFmtId="181" fontId="7" fillId="0" borderId="0" xfId="0" applyNumberFormat="1" applyFont="1" applyBorder="1" applyAlignment="1">
      <alignment horizontal="left"/>
    </xf>
    <xf numFmtId="181" fontId="15" fillId="34" borderId="0" xfId="0" applyNumberFormat="1" applyFont="1" applyFill="1" applyAlignment="1">
      <alignment horizontal="left"/>
    </xf>
    <xf numFmtId="181" fontId="7" fillId="34" borderId="0" xfId="0" applyNumberFormat="1" applyFont="1" applyFill="1" applyAlignment="1">
      <alignment horizontal="left"/>
    </xf>
    <xf numFmtId="181" fontId="14" fillId="34" borderId="0" xfId="0" applyNumberFormat="1" applyFont="1" applyFill="1" applyAlignment="1">
      <alignment horizontal="left"/>
    </xf>
    <xf numFmtId="181" fontId="14" fillId="0" borderId="0" xfId="0" applyNumberFormat="1" applyFont="1" applyAlignment="1">
      <alignment horizontal="left"/>
    </xf>
    <xf numFmtId="49" fontId="16" fillId="34" borderId="10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left" wrapText="1"/>
    </xf>
    <xf numFmtId="181" fontId="16" fillId="34" borderId="10" xfId="0" applyNumberFormat="1" applyFont="1" applyFill="1" applyBorder="1" applyAlignment="1">
      <alignment horizontal="center" vertical="center" wrapText="1"/>
    </xf>
    <xf numFmtId="181" fontId="17" fillId="34" borderId="10" xfId="0" applyNumberFormat="1" applyFont="1" applyFill="1" applyBorder="1" applyAlignment="1">
      <alignment horizontal="center" vertical="center"/>
    </xf>
    <xf numFmtId="181" fontId="17" fillId="34" borderId="0" xfId="0" applyNumberFormat="1" applyFont="1" applyFill="1" applyAlignment="1">
      <alignment horizontal="left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10" fontId="7" fillId="33" borderId="10" xfId="0" applyNumberFormat="1" applyFont="1" applyFill="1" applyBorder="1" applyAlignment="1">
      <alignment/>
    </xf>
    <xf numFmtId="10" fontId="3" fillId="33" borderId="10" xfId="0" applyNumberFormat="1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center" vertical="center"/>
    </xf>
    <xf numFmtId="10" fontId="18" fillId="34" borderId="10" xfId="0" applyNumberFormat="1" applyFont="1" applyFill="1" applyBorder="1" applyAlignment="1">
      <alignment horizontal="center" vertical="center"/>
    </xf>
    <xf numFmtId="10" fontId="8" fillId="34" borderId="10" xfId="0" applyNumberFormat="1" applyFont="1" applyFill="1" applyBorder="1" applyAlignment="1">
      <alignment horizontal="center" vertical="center"/>
    </xf>
    <xf numFmtId="181" fontId="0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10" fontId="3" fillId="34" borderId="10" xfId="0" applyNumberFormat="1" applyFont="1" applyFill="1" applyBorder="1" applyAlignment="1">
      <alignment horizontal="center" vertical="center"/>
    </xf>
    <xf numFmtId="181" fontId="1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0" fontId="4" fillId="34" borderId="1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3" fillId="34" borderId="10" xfId="0" applyNumberFormat="1" applyFont="1" applyFill="1" applyBorder="1" applyAlignment="1">
      <alignment horizontal="center" wrapText="1"/>
    </xf>
    <xf numFmtId="181" fontId="0" fillId="34" borderId="0" xfId="0" applyNumberFormat="1" applyFont="1" applyFill="1" applyAlignment="1">
      <alignment horizontal="left"/>
    </xf>
    <xf numFmtId="181" fontId="12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8" fillId="33" borderId="13" xfId="0" applyNumberFormat="1" applyFont="1" applyFill="1" applyBorder="1" applyAlignment="1">
      <alignment horizont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zoomScalePageLayoutView="0" workbookViewId="0" topLeftCell="A1">
      <selection activeCell="J108" sqref="J108"/>
    </sheetView>
  </sheetViews>
  <sheetFormatPr defaultColWidth="9.140625" defaultRowHeight="12.75"/>
  <cols>
    <col min="1" max="1" width="23.8515625" style="0" customWidth="1"/>
    <col min="2" max="2" width="46.57421875" style="0" customWidth="1"/>
    <col min="3" max="3" width="17.00390625" style="0" customWidth="1"/>
    <col min="4" max="4" width="16.28125" style="0" customWidth="1"/>
    <col min="5" max="5" width="17.00390625" style="0" customWidth="1"/>
    <col min="6" max="6" width="12.7109375" style="0" customWidth="1"/>
    <col min="7" max="7" width="11.7109375" style="98" bestFit="1" customWidth="1"/>
    <col min="19" max="19" width="9.140625" style="92" customWidth="1"/>
  </cols>
  <sheetData>
    <row r="1" spans="1:6" ht="20.25" customHeight="1">
      <c r="A1" s="136" t="s">
        <v>0</v>
      </c>
      <c r="B1" s="136"/>
      <c r="C1" s="136"/>
      <c r="D1" s="136"/>
      <c r="E1" s="137"/>
      <c r="F1" s="137"/>
    </row>
    <row r="2" spans="1:6" ht="15" customHeight="1">
      <c r="A2" s="136" t="s">
        <v>1</v>
      </c>
      <c r="B2" s="136"/>
      <c r="C2" s="136"/>
      <c r="D2" s="136"/>
      <c r="E2" s="137"/>
      <c r="F2" s="137"/>
    </row>
    <row r="3" spans="1:6" ht="13.5" customHeight="1">
      <c r="A3" s="136" t="s">
        <v>501</v>
      </c>
      <c r="B3" s="136"/>
      <c r="C3" s="136"/>
      <c r="D3" s="136"/>
      <c r="E3" s="137"/>
      <c r="F3" s="137"/>
    </row>
    <row r="4" spans="1:4" ht="15">
      <c r="A4" s="135"/>
      <c r="B4" s="135"/>
      <c r="C4" s="135"/>
      <c r="D4" s="135"/>
    </row>
    <row r="5" spans="1:6" ht="52.5" customHeight="1">
      <c r="A5" s="1" t="s">
        <v>2</v>
      </c>
      <c r="B5" s="1" t="s">
        <v>3</v>
      </c>
      <c r="C5" s="2" t="s">
        <v>478</v>
      </c>
      <c r="D5" s="2" t="s">
        <v>502</v>
      </c>
      <c r="E5" s="2" t="s">
        <v>396</v>
      </c>
      <c r="F5" s="45" t="s">
        <v>503</v>
      </c>
    </row>
    <row r="6" spans="1:6" ht="12.75">
      <c r="A6" s="138" t="s">
        <v>4</v>
      </c>
      <c r="B6" s="139"/>
      <c r="C6" s="139"/>
      <c r="D6" s="139"/>
      <c r="E6" s="140"/>
      <c r="F6" s="39"/>
    </row>
    <row r="7" spans="1:6" ht="25.5" customHeight="1">
      <c r="A7" s="3" t="s">
        <v>453</v>
      </c>
      <c r="B7" s="4" t="s">
        <v>455</v>
      </c>
      <c r="C7" s="50">
        <v>22400000</v>
      </c>
      <c r="D7" s="49">
        <v>23199207.11</v>
      </c>
      <c r="E7" s="51">
        <f>SUM(D7-C7)</f>
        <v>799207.1099999994</v>
      </c>
      <c r="F7" s="65">
        <f>SUM(D7)/C7</f>
        <v>1.0356788888392856</v>
      </c>
    </row>
    <row r="8" spans="1:6" ht="41.25" customHeight="1">
      <c r="A8" s="3" t="s">
        <v>454</v>
      </c>
      <c r="B8" s="4" t="s">
        <v>456</v>
      </c>
      <c r="C8" s="50">
        <v>1000</v>
      </c>
      <c r="D8" s="49">
        <v>-543472.27</v>
      </c>
      <c r="E8" s="51">
        <f aca="true" t="shared" si="0" ref="E8:E29">SUM(D8-C8)</f>
        <v>-544472.27</v>
      </c>
      <c r="F8" s="65">
        <f aca="true" t="shared" si="1" ref="F8:F30">SUM(D8)/C8</f>
        <v>-543.47227</v>
      </c>
    </row>
    <row r="9" spans="1:6" ht="38.25" customHeight="1">
      <c r="A9" s="3" t="s">
        <v>457</v>
      </c>
      <c r="B9" s="4" t="s">
        <v>12</v>
      </c>
      <c r="C9" s="50">
        <v>4100000</v>
      </c>
      <c r="D9" s="49">
        <v>4340724.63</v>
      </c>
      <c r="E9" s="51">
        <f t="shared" si="0"/>
        <v>240724.6299999999</v>
      </c>
      <c r="F9" s="65">
        <f t="shared" si="1"/>
        <v>1.0587133243902438</v>
      </c>
    </row>
    <row r="10" spans="1:6" ht="51" customHeight="1">
      <c r="A10" s="3" t="s">
        <v>458</v>
      </c>
      <c r="B10" s="4" t="s">
        <v>459</v>
      </c>
      <c r="C10" s="50">
        <v>1000</v>
      </c>
      <c r="D10" s="49">
        <v>-640050.81</v>
      </c>
      <c r="E10" s="51">
        <f t="shared" si="0"/>
        <v>-641050.81</v>
      </c>
      <c r="F10" s="65">
        <f t="shared" si="1"/>
        <v>-640.0508100000001</v>
      </c>
    </row>
    <row r="11" spans="1:6" ht="24.75" customHeight="1">
      <c r="A11" s="3" t="s">
        <v>460</v>
      </c>
      <c r="B11" s="4" t="s">
        <v>461</v>
      </c>
      <c r="C11" s="50">
        <v>3500000</v>
      </c>
      <c r="D11" s="49">
        <v>3609318.04</v>
      </c>
      <c r="E11" s="51">
        <f t="shared" si="0"/>
        <v>109318.04000000004</v>
      </c>
      <c r="F11" s="65">
        <f t="shared" si="1"/>
        <v>1.0312337257142856</v>
      </c>
    </row>
    <row r="12" spans="1:6" ht="25.5" customHeight="1">
      <c r="A12" s="3" t="s">
        <v>462</v>
      </c>
      <c r="B12" s="4" t="s">
        <v>14</v>
      </c>
      <c r="C12" s="50">
        <v>4000000</v>
      </c>
      <c r="D12" s="49">
        <v>4181755.82</v>
      </c>
      <c r="E12" s="51">
        <f t="shared" si="0"/>
        <v>181755.81999999983</v>
      </c>
      <c r="F12" s="65">
        <f t="shared" si="1"/>
        <v>1.045438955</v>
      </c>
    </row>
    <row r="13" spans="1:6" ht="37.5" customHeight="1">
      <c r="A13" s="3" t="s">
        <v>463</v>
      </c>
      <c r="B13" s="4" t="s">
        <v>464</v>
      </c>
      <c r="C13" s="50">
        <v>1000</v>
      </c>
      <c r="D13" s="49">
        <v>-33699.97</v>
      </c>
      <c r="E13" s="51">
        <f t="shared" si="0"/>
        <v>-34699.97</v>
      </c>
      <c r="F13" s="65">
        <f t="shared" si="1"/>
        <v>-33.69997</v>
      </c>
    </row>
    <row r="14" spans="1:6" ht="64.5" customHeight="1">
      <c r="A14" s="3" t="s">
        <v>19</v>
      </c>
      <c r="B14" s="4" t="s">
        <v>20</v>
      </c>
      <c r="C14" s="50">
        <v>3200000</v>
      </c>
      <c r="D14" s="49">
        <v>3329582.61</v>
      </c>
      <c r="E14" s="51">
        <f t="shared" si="0"/>
        <v>129582.60999999987</v>
      </c>
      <c r="F14" s="65">
        <f t="shared" si="1"/>
        <v>1.040494565625</v>
      </c>
    </row>
    <row r="15" spans="1:6" ht="27" customHeight="1">
      <c r="A15" s="5" t="s">
        <v>25</v>
      </c>
      <c r="B15" s="4" t="s">
        <v>26</v>
      </c>
      <c r="C15" s="49">
        <v>0</v>
      </c>
      <c r="D15" s="49">
        <v>0.43</v>
      </c>
      <c r="E15" s="51">
        <f t="shared" si="0"/>
        <v>0.43</v>
      </c>
      <c r="F15" s="65" t="e">
        <f>SUM(D15)/C15</f>
        <v>#DIV/0!</v>
      </c>
    </row>
    <row r="16" spans="1:6" ht="64.5" customHeight="1">
      <c r="A16" s="6" t="s">
        <v>485</v>
      </c>
      <c r="B16" s="4" t="s">
        <v>34</v>
      </c>
      <c r="C16" s="49">
        <v>500000</v>
      </c>
      <c r="D16" s="49">
        <v>529600</v>
      </c>
      <c r="E16" s="51">
        <f t="shared" si="0"/>
        <v>29600</v>
      </c>
      <c r="F16" s="65">
        <f t="shared" si="1"/>
        <v>1.0592</v>
      </c>
    </row>
    <row r="17" spans="1:6" ht="63" customHeight="1">
      <c r="A17" s="3" t="s">
        <v>37</v>
      </c>
      <c r="B17" s="4" t="s">
        <v>38</v>
      </c>
      <c r="C17" s="49">
        <v>150000</v>
      </c>
      <c r="D17" s="49">
        <v>156800</v>
      </c>
      <c r="E17" s="51">
        <f t="shared" si="0"/>
        <v>6800</v>
      </c>
      <c r="F17" s="65">
        <f t="shared" si="1"/>
        <v>1.0453333333333332</v>
      </c>
    </row>
    <row r="18" spans="1:6" ht="42.75" customHeight="1" hidden="1">
      <c r="A18" s="3" t="s">
        <v>414</v>
      </c>
      <c r="B18" s="4" t="s">
        <v>415</v>
      </c>
      <c r="C18" s="49">
        <v>0</v>
      </c>
      <c r="D18" s="49">
        <v>0</v>
      </c>
      <c r="E18" s="51">
        <f t="shared" si="0"/>
        <v>0</v>
      </c>
      <c r="F18" s="65" t="e">
        <f t="shared" si="1"/>
        <v>#DIV/0!</v>
      </c>
    </row>
    <row r="19" spans="1:6" ht="42.75" customHeight="1" hidden="1">
      <c r="A19" s="3" t="s">
        <v>418</v>
      </c>
      <c r="B19" s="4" t="s">
        <v>419</v>
      </c>
      <c r="C19" s="49">
        <v>0</v>
      </c>
      <c r="D19" s="49">
        <v>0</v>
      </c>
      <c r="E19" s="51">
        <f t="shared" si="0"/>
        <v>0</v>
      </c>
      <c r="F19" s="65" t="e">
        <f t="shared" si="1"/>
        <v>#DIV/0!</v>
      </c>
    </row>
    <row r="20" spans="1:6" ht="52.5" customHeight="1">
      <c r="A20" s="3" t="s">
        <v>465</v>
      </c>
      <c r="B20" s="4" t="s">
        <v>44</v>
      </c>
      <c r="C20" s="49">
        <v>500000</v>
      </c>
      <c r="D20" s="49">
        <v>640000</v>
      </c>
      <c r="E20" s="51">
        <f t="shared" si="0"/>
        <v>140000</v>
      </c>
      <c r="F20" s="65">
        <f t="shared" si="1"/>
        <v>1.28</v>
      </c>
    </row>
    <row r="21" spans="1:6" ht="52.5" customHeight="1" hidden="1">
      <c r="A21" s="3" t="s">
        <v>421</v>
      </c>
      <c r="B21" s="4" t="s">
        <v>422</v>
      </c>
      <c r="C21" s="49">
        <v>0</v>
      </c>
      <c r="D21" s="49">
        <v>0</v>
      </c>
      <c r="E21" s="51">
        <f t="shared" si="0"/>
        <v>0</v>
      </c>
      <c r="F21" s="65" t="e">
        <f>SUM(D21)/C21</f>
        <v>#DIV/0!</v>
      </c>
    </row>
    <row r="22" spans="1:6" ht="52.5" customHeight="1">
      <c r="A22" s="3" t="s">
        <v>466</v>
      </c>
      <c r="B22" s="4" t="s">
        <v>44</v>
      </c>
      <c r="C22" s="49">
        <v>1000</v>
      </c>
      <c r="D22" s="49">
        <v>0</v>
      </c>
      <c r="E22" s="51">
        <f t="shared" si="0"/>
        <v>-1000</v>
      </c>
      <c r="F22" s="65">
        <f t="shared" si="1"/>
        <v>0</v>
      </c>
    </row>
    <row r="23" spans="1:6" ht="52.5" customHeight="1">
      <c r="A23" s="3" t="s">
        <v>467</v>
      </c>
      <c r="B23" s="4" t="s">
        <v>44</v>
      </c>
      <c r="C23" s="49">
        <v>130000</v>
      </c>
      <c r="D23" s="49">
        <v>144500</v>
      </c>
      <c r="E23" s="51">
        <f t="shared" si="0"/>
        <v>14500</v>
      </c>
      <c r="F23" s="65">
        <f t="shared" si="1"/>
        <v>1.1115384615384616</v>
      </c>
    </row>
    <row r="24" spans="1:6" ht="50.25" customHeight="1">
      <c r="A24" s="3" t="s">
        <v>483</v>
      </c>
      <c r="B24" s="4" t="s">
        <v>54</v>
      </c>
      <c r="C24" s="50">
        <v>5427800</v>
      </c>
      <c r="D24" s="49">
        <v>5427800</v>
      </c>
      <c r="E24" s="51">
        <f t="shared" si="0"/>
        <v>0</v>
      </c>
      <c r="F24" s="65">
        <f t="shared" si="1"/>
        <v>1</v>
      </c>
    </row>
    <row r="25" spans="1:6" ht="51" customHeight="1">
      <c r="A25" s="6" t="s">
        <v>65</v>
      </c>
      <c r="B25" s="4" t="s">
        <v>66</v>
      </c>
      <c r="C25" s="50">
        <v>1882100</v>
      </c>
      <c r="D25" s="49">
        <v>1874662.5</v>
      </c>
      <c r="E25" s="51">
        <f t="shared" si="0"/>
        <v>-7437.5</v>
      </c>
      <c r="F25" s="65">
        <f t="shared" si="1"/>
        <v>0.9960482971149248</v>
      </c>
    </row>
    <row r="26" spans="1:6" ht="88.5" customHeight="1">
      <c r="A26" s="6" t="s">
        <v>67</v>
      </c>
      <c r="B26" s="4" t="s">
        <v>68</v>
      </c>
      <c r="C26" s="50">
        <v>40200</v>
      </c>
      <c r="D26" s="49">
        <v>40200</v>
      </c>
      <c r="E26" s="51">
        <f t="shared" si="0"/>
        <v>0</v>
      </c>
      <c r="F26" s="65">
        <f t="shared" si="1"/>
        <v>1</v>
      </c>
    </row>
    <row r="27" spans="1:19" s="79" customFormat="1" ht="51" customHeight="1">
      <c r="A27" s="88" t="s">
        <v>73</v>
      </c>
      <c r="B27" s="75" t="s">
        <v>74</v>
      </c>
      <c r="C27" s="81">
        <v>5763900</v>
      </c>
      <c r="D27" s="83">
        <v>5743556.55</v>
      </c>
      <c r="E27" s="51">
        <f t="shared" si="0"/>
        <v>-20343.450000000186</v>
      </c>
      <c r="F27" s="65">
        <f>SUM(D27)/C27</f>
        <v>0.9964705407796804</v>
      </c>
      <c r="G27" s="97"/>
      <c r="S27" s="93"/>
    </row>
    <row r="28" spans="1:6" ht="39" customHeight="1">
      <c r="A28" s="7" t="s">
        <v>75</v>
      </c>
      <c r="B28" s="4" t="s">
        <v>76</v>
      </c>
      <c r="C28" s="50">
        <v>1358000</v>
      </c>
      <c r="D28" s="58">
        <v>1332211.67</v>
      </c>
      <c r="E28" s="51">
        <f t="shared" si="0"/>
        <v>-25788.330000000075</v>
      </c>
      <c r="F28" s="65">
        <f t="shared" si="1"/>
        <v>0.9810100662739322</v>
      </c>
    </row>
    <row r="29" spans="1:6" ht="39" customHeight="1">
      <c r="A29" s="7" t="s">
        <v>59</v>
      </c>
      <c r="B29" s="4" t="s">
        <v>60</v>
      </c>
      <c r="C29" s="50">
        <v>10000000</v>
      </c>
      <c r="D29" s="58">
        <v>5365500</v>
      </c>
      <c r="E29" s="51">
        <f t="shared" si="0"/>
        <v>-4634500</v>
      </c>
      <c r="F29" s="65">
        <f t="shared" si="1"/>
        <v>0.53655</v>
      </c>
    </row>
    <row r="30" spans="1:19" s="38" customFormat="1" ht="27.75" customHeight="1">
      <c r="A30" s="36"/>
      <c r="B30" s="37" t="s">
        <v>77</v>
      </c>
      <c r="C30" s="64">
        <f>SUM(C7:C29)</f>
        <v>62956000</v>
      </c>
      <c r="D30" s="64">
        <f>SUM(D7:D29)</f>
        <v>58698196.309999995</v>
      </c>
      <c r="E30" s="64">
        <f>SUM(E7:E29)</f>
        <v>-4257803.690000001</v>
      </c>
      <c r="F30" s="65">
        <f t="shared" si="1"/>
        <v>0.9323685798017662</v>
      </c>
      <c r="G30" s="99"/>
      <c r="S30" s="96"/>
    </row>
    <row r="31" spans="1:6" ht="18.75" customHeight="1">
      <c r="A31" s="138" t="s">
        <v>398</v>
      </c>
      <c r="B31" s="139"/>
      <c r="C31" s="139"/>
      <c r="D31" s="139"/>
      <c r="E31" s="141"/>
      <c r="F31" s="116"/>
    </row>
    <row r="32" spans="1:6" ht="25.5" customHeight="1">
      <c r="A32" s="9" t="s">
        <v>79</v>
      </c>
      <c r="B32" s="10" t="s">
        <v>80</v>
      </c>
      <c r="C32" s="47">
        <f>SUM(C33+C38+C40)</f>
        <v>2305200</v>
      </c>
      <c r="D32" s="47">
        <f>SUM(D33+D38+D40)</f>
        <v>2304844.58</v>
      </c>
      <c r="E32" s="47">
        <f>SUM(E33+E38+E40)</f>
        <v>355.4199999999837</v>
      </c>
      <c r="F32" s="117">
        <f>SUM(D32/C32)</f>
        <v>0.999845818150269</v>
      </c>
    </row>
    <row r="33" spans="1:19" s="32" customFormat="1" ht="13.5" customHeight="1">
      <c r="A33" s="35" t="s">
        <v>85</v>
      </c>
      <c r="B33" s="13" t="s">
        <v>86</v>
      </c>
      <c r="C33" s="48">
        <f>SUM(C34:C37)</f>
        <v>933400</v>
      </c>
      <c r="D33" s="48">
        <f>SUM(D34:D37)</f>
        <v>933394.6</v>
      </c>
      <c r="E33" s="48">
        <f>SUM(E34:E37)</f>
        <v>5.399999999994179</v>
      </c>
      <c r="F33" s="118">
        <f aca="true" t="shared" si="2" ref="F33:F112">SUM(D33/C33)</f>
        <v>0.99999421469895</v>
      </c>
      <c r="G33" s="100"/>
      <c r="S33" s="95"/>
    </row>
    <row r="34" spans="1:6" ht="14.25" customHeight="1">
      <c r="A34" s="7" t="s">
        <v>91</v>
      </c>
      <c r="B34" s="15" t="s">
        <v>92</v>
      </c>
      <c r="C34" s="49">
        <v>732300</v>
      </c>
      <c r="D34" s="50">
        <v>732300</v>
      </c>
      <c r="E34" s="51">
        <f>SUM(C34-D34)</f>
        <v>0</v>
      </c>
      <c r="F34" s="118">
        <f t="shared" si="2"/>
        <v>1</v>
      </c>
    </row>
    <row r="35" spans="1:6" ht="13.5" customHeight="1">
      <c r="A35" s="7" t="s">
        <v>95</v>
      </c>
      <c r="B35" s="15" t="s">
        <v>96</v>
      </c>
      <c r="C35" s="76">
        <v>177100</v>
      </c>
      <c r="D35" s="50">
        <v>177094.6</v>
      </c>
      <c r="E35" s="51">
        <f>SUM(C35-D35)</f>
        <v>5.399999999994179</v>
      </c>
      <c r="F35" s="118">
        <f t="shared" si="2"/>
        <v>0.9999695087521174</v>
      </c>
    </row>
    <row r="36" spans="1:6" ht="13.5" customHeight="1">
      <c r="A36" s="7" t="s">
        <v>99</v>
      </c>
      <c r="B36" s="16" t="s">
        <v>100</v>
      </c>
      <c r="C36" s="83">
        <v>24000</v>
      </c>
      <c r="D36" s="49">
        <v>24000</v>
      </c>
      <c r="E36" s="51">
        <f>SUM(C36-D36)</f>
        <v>0</v>
      </c>
      <c r="F36" s="118">
        <f t="shared" si="2"/>
        <v>1</v>
      </c>
    </row>
    <row r="37" spans="1:6" ht="14.25" customHeight="1" hidden="1">
      <c r="A37" s="7" t="s">
        <v>101</v>
      </c>
      <c r="B37" s="82" t="s">
        <v>102</v>
      </c>
      <c r="C37" s="76">
        <v>0</v>
      </c>
      <c r="D37" s="50">
        <v>0</v>
      </c>
      <c r="E37" s="51">
        <f>SUM(C37-D37)</f>
        <v>0</v>
      </c>
      <c r="F37" s="118" t="e">
        <f t="shared" si="2"/>
        <v>#DIV/0!</v>
      </c>
    </row>
    <row r="38" spans="1:19" s="32" customFormat="1" ht="25.5" customHeight="1">
      <c r="A38" s="35" t="s">
        <v>107</v>
      </c>
      <c r="B38" s="17" t="s">
        <v>108</v>
      </c>
      <c r="C38" s="48">
        <f>SUM(C39)</f>
        <v>84900</v>
      </c>
      <c r="D38" s="48">
        <f>SUM(D39)</f>
        <v>84840</v>
      </c>
      <c r="E38" s="48">
        <f>SUM(E39)</f>
        <v>60</v>
      </c>
      <c r="F38" s="118">
        <f t="shared" si="2"/>
        <v>0.9992932862190813</v>
      </c>
      <c r="G38" s="100"/>
      <c r="S38" s="95"/>
    </row>
    <row r="39" spans="1:7" ht="14.25" customHeight="1">
      <c r="A39" s="7" t="s">
        <v>411</v>
      </c>
      <c r="B39" s="15" t="s">
        <v>94</v>
      </c>
      <c r="C39" s="52">
        <v>84900</v>
      </c>
      <c r="D39" s="52">
        <v>84840</v>
      </c>
      <c r="E39" s="51">
        <f>SUM(C39-D39)</f>
        <v>60</v>
      </c>
      <c r="F39" s="118">
        <f t="shared" si="2"/>
        <v>0.9992932862190813</v>
      </c>
      <c r="G39" s="107"/>
    </row>
    <row r="40" spans="1:19" s="32" customFormat="1" ht="27.75" customHeight="1">
      <c r="A40" s="35" t="s">
        <v>114</v>
      </c>
      <c r="B40" s="13" t="s">
        <v>88</v>
      </c>
      <c r="C40" s="48">
        <f>SUM(C41:C50)</f>
        <v>1286900</v>
      </c>
      <c r="D40" s="48">
        <f>SUM(D41:D50)</f>
        <v>1286609.98</v>
      </c>
      <c r="E40" s="48">
        <f>SUM(E41:E50)</f>
        <v>290.0199999999895</v>
      </c>
      <c r="F40" s="118">
        <f t="shared" si="2"/>
        <v>0.9997746367239102</v>
      </c>
      <c r="G40" s="100"/>
      <c r="S40" s="95"/>
    </row>
    <row r="41" spans="1:6" ht="13.5" customHeight="1">
      <c r="A41" s="7" t="s">
        <v>116</v>
      </c>
      <c r="B41" s="15" t="s">
        <v>117</v>
      </c>
      <c r="C41" s="49">
        <v>820100</v>
      </c>
      <c r="D41" s="50">
        <v>820100</v>
      </c>
      <c r="E41" s="51">
        <f aca="true" t="shared" si="3" ref="E41:E50">SUM(C41-D41)</f>
        <v>0</v>
      </c>
      <c r="F41" s="118">
        <f t="shared" si="2"/>
        <v>1</v>
      </c>
    </row>
    <row r="42" spans="1:6" ht="14.25" customHeight="1">
      <c r="A42" s="7" t="s">
        <v>118</v>
      </c>
      <c r="B42" s="15" t="s">
        <v>119</v>
      </c>
      <c r="C42" s="58">
        <v>245300</v>
      </c>
      <c r="D42" s="49">
        <v>245270.2</v>
      </c>
      <c r="E42" s="51">
        <f t="shared" si="3"/>
        <v>29.79999999998836</v>
      </c>
      <c r="F42" s="118">
        <f t="shared" si="2"/>
        <v>0.9998785161027314</v>
      </c>
    </row>
    <row r="43" spans="1:6" ht="14.25" customHeight="1">
      <c r="A43" s="7" t="s">
        <v>479</v>
      </c>
      <c r="B43" s="82" t="s">
        <v>100</v>
      </c>
      <c r="C43" s="58">
        <v>1500</v>
      </c>
      <c r="D43" s="49">
        <v>1500</v>
      </c>
      <c r="E43" s="51">
        <f t="shared" si="3"/>
        <v>0</v>
      </c>
      <c r="F43" s="118">
        <f t="shared" si="2"/>
        <v>1</v>
      </c>
    </row>
    <row r="44" spans="1:6" ht="14.25" customHeight="1">
      <c r="A44" s="7" t="s">
        <v>480</v>
      </c>
      <c r="B44" s="82" t="s">
        <v>102</v>
      </c>
      <c r="C44" s="58">
        <v>18300</v>
      </c>
      <c r="D44" s="49">
        <v>18262</v>
      </c>
      <c r="E44" s="51">
        <f t="shared" si="3"/>
        <v>38</v>
      </c>
      <c r="F44" s="118">
        <f t="shared" si="2"/>
        <v>0.9979234972677595</v>
      </c>
    </row>
    <row r="45" spans="1:6" ht="14.25" customHeight="1">
      <c r="A45" s="7" t="s">
        <v>481</v>
      </c>
      <c r="B45" s="82" t="s">
        <v>153</v>
      </c>
      <c r="C45" s="58">
        <v>39600</v>
      </c>
      <c r="D45" s="49">
        <v>39594.59</v>
      </c>
      <c r="E45" s="51">
        <f t="shared" si="3"/>
        <v>5.4100000000034925</v>
      </c>
      <c r="F45" s="118">
        <f t="shared" si="2"/>
        <v>0.9998633838383838</v>
      </c>
    </row>
    <row r="46" spans="1:6" ht="14.25" customHeight="1">
      <c r="A46" s="7" t="s">
        <v>482</v>
      </c>
      <c r="B46" s="82" t="s">
        <v>155</v>
      </c>
      <c r="C46" s="58">
        <v>51900</v>
      </c>
      <c r="D46" s="49">
        <v>51864.72</v>
      </c>
      <c r="E46" s="51">
        <f t="shared" si="3"/>
        <v>35.279999999998836</v>
      </c>
      <c r="F46" s="118">
        <f t="shared" si="2"/>
        <v>0.9993202312138728</v>
      </c>
    </row>
    <row r="47" spans="1:6" ht="14.25" customHeight="1">
      <c r="A47" s="7" t="s">
        <v>424</v>
      </c>
      <c r="B47" s="82" t="s">
        <v>104</v>
      </c>
      <c r="C47" s="76">
        <v>51100</v>
      </c>
      <c r="D47" s="50">
        <v>51057.47</v>
      </c>
      <c r="E47" s="51">
        <f t="shared" si="3"/>
        <v>42.529999999998836</v>
      </c>
      <c r="F47" s="118">
        <f>SUM(D47/C47)</f>
        <v>0.99916771037182</v>
      </c>
    </row>
    <row r="48" spans="1:6" ht="14.25" customHeight="1">
      <c r="A48" s="7" t="s">
        <v>423</v>
      </c>
      <c r="B48" s="82" t="s">
        <v>158</v>
      </c>
      <c r="C48" s="76">
        <v>500</v>
      </c>
      <c r="D48" s="50">
        <v>436</v>
      </c>
      <c r="E48" s="51">
        <f t="shared" si="3"/>
        <v>64</v>
      </c>
      <c r="F48" s="118">
        <f>SUM(D48/C48)</f>
        <v>0.872</v>
      </c>
    </row>
    <row r="49" spans="1:6" ht="14.25" customHeight="1">
      <c r="A49" s="7" t="s">
        <v>476</v>
      </c>
      <c r="B49" s="82" t="s">
        <v>162</v>
      </c>
      <c r="C49" s="76">
        <v>48100</v>
      </c>
      <c r="D49" s="50">
        <v>48025</v>
      </c>
      <c r="E49" s="51">
        <f t="shared" si="3"/>
        <v>75</v>
      </c>
      <c r="F49" s="118">
        <f>SUM(D49/C49)</f>
        <v>0.9984407484407485</v>
      </c>
    </row>
    <row r="50" spans="1:6" ht="14.25" customHeight="1">
      <c r="A50" s="7" t="s">
        <v>477</v>
      </c>
      <c r="B50" s="82" t="s">
        <v>164</v>
      </c>
      <c r="C50" s="76">
        <v>10500</v>
      </c>
      <c r="D50" s="50">
        <v>10500</v>
      </c>
      <c r="E50" s="51">
        <f t="shared" si="3"/>
        <v>0</v>
      </c>
      <c r="F50" s="118">
        <f>SUM(D50/C50)</f>
        <v>1</v>
      </c>
    </row>
    <row r="51" spans="1:6" ht="15.75" customHeight="1" hidden="1">
      <c r="A51" s="9" t="s">
        <v>120</v>
      </c>
      <c r="B51" s="18" t="s">
        <v>121</v>
      </c>
      <c r="C51" s="54">
        <f aca="true" t="shared" si="4" ref="C51:E52">SUM(C52)</f>
        <v>0</v>
      </c>
      <c r="D51" s="54">
        <f t="shared" si="4"/>
        <v>0</v>
      </c>
      <c r="E51" s="54">
        <f t="shared" si="4"/>
        <v>0</v>
      </c>
      <c r="F51" s="117" t="e">
        <f t="shared" si="2"/>
        <v>#DIV/0!</v>
      </c>
    </row>
    <row r="52" spans="1:19" s="32" customFormat="1" ht="27.75" customHeight="1" hidden="1">
      <c r="A52" s="35" t="s">
        <v>125</v>
      </c>
      <c r="B52" s="17" t="s">
        <v>126</v>
      </c>
      <c r="C52" s="57">
        <f t="shared" si="4"/>
        <v>0</v>
      </c>
      <c r="D52" s="57">
        <f t="shared" si="4"/>
        <v>0</v>
      </c>
      <c r="E52" s="57">
        <f t="shared" si="4"/>
        <v>0</v>
      </c>
      <c r="F52" s="118" t="e">
        <f t="shared" si="2"/>
        <v>#DIV/0!</v>
      </c>
      <c r="G52" s="100"/>
      <c r="S52" s="95"/>
    </row>
    <row r="53" spans="1:6" ht="15.75" customHeight="1" hidden="1">
      <c r="A53" s="7" t="s">
        <v>129</v>
      </c>
      <c r="B53" s="15" t="s">
        <v>104</v>
      </c>
      <c r="C53" s="52">
        <v>0</v>
      </c>
      <c r="D53" s="52">
        <v>0</v>
      </c>
      <c r="E53" s="51">
        <f>SUM(C53-D53)</f>
        <v>0</v>
      </c>
      <c r="F53" s="118" t="e">
        <f t="shared" si="2"/>
        <v>#DIV/0!</v>
      </c>
    </row>
    <row r="54" spans="1:6" ht="27.75" customHeight="1">
      <c r="A54" s="9" t="s">
        <v>130</v>
      </c>
      <c r="B54" s="19" t="s">
        <v>131</v>
      </c>
      <c r="C54" s="54">
        <f>SUM(C55+C61+C165+C72+C78+C80+C82+C84+C86+C88+C93+C95+C98+C103+C149+C151+C153+C157+C174+C176+C178+C180+C161+C163)</f>
        <v>64215400</v>
      </c>
      <c r="D54" s="54">
        <f>SUM(D55+D61+D165+D72+D78+D80+D82+D84+D86+D88+D93+D95+D98+D103+D149+D151+D153+D157+D174+D176+D178+D180+D161+D163)</f>
        <v>59525754.11000001</v>
      </c>
      <c r="E54" s="54">
        <f>SUM(E55+E61+E165+E72+E78+E80+E82+E84+E86+E88+E93+E95+E98+E103+E149+E151+E153+E157+E174+E176+E178+E180+E161+E163)</f>
        <v>4689645.890000001</v>
      </c>
      <c r="F54" s="117">
        <f t="shared" si="2"/>
        <v>0.9269700743123924</v>
      </c>
    </row>
    <row r="55" spans="1:19" s="32" customFormat="1" ht="42" customHeight="1">
      <c r="A55" s="35" t="s">
        <v>135</v>
      </c>
      <c r="B55" s="20" t="s">
        <v>136</v>
      </c>
      <c r="C55" s="48">
        <f>SUM(C56:C60)</f>
        <v>933400</v>
      </c>
      <c r="D55" s="48">
        <f>SUM(D56:D60)</f>
        <v>933359.6</v>
      </c>
      <c r="E55" s="48">
        <f>SUM(E56:E60)</f>
        <v>40.39999999999418</v>
      </c>
      <c r="F55" s="118">
        <f t="shared" si="2"/>
        <v>0.9999567173773302</v>
      </c>
      <c r="G55" s="100"/>
      <c r="S55" s="95"/>
    </row>
    <row r="56" spans="1:6" ht="12.75" customHeight="1">
      <c r="A56" s="7" t="s">
        <v>139</v>
      </c>
      <c r="B56" s="15" t="s">
        <v>117</v>
      </c>
      <c r="C56" s="83">
        <v>732300</v>
      </c>
      <c r="D56" s="50">
        <v>732300</v>
      </c>
      <c r="E56" s="51">
        <f>SUM(C56-D56)</f>
        <v>0</v>
      </c>
      <c r="F56" s="118">
        <f t="shared" si="2"/>
        <v>1</v>
      </c>
    </row>
    <row r="57" spans="1:6" ht="12.75" customHeight="1">
      <c r="A57" s="7" t="s">
        <v>140</v>
      </c>
      <c r="B57" s="15" t="s">
        <v>119</v>
      </c>
      <c r="C57" s="76">
        <v>177100</v>
      </c>
      <c r="D57" s="50">
        <v>177094.6</v>
      </c>
      <c r="E57" s="51">
        <f aca="true" t="shared" si="5" ref="E57:E76">SUM(C57-D57)</f>
        <v>5.399999999994179</v>
      </c>
      <c r="F57" s="118">
        <f t="shared" si="2"/>
        <v>0.9999695087521174</v>
      </c>
    </row>
    <row r="58" spans="1:6" ht="13.5" customHeight="1">
      <c r="A58" s="7" t="s">
        <v>142</v>
      </c>
      <c r="B58" s="16" t="s">
        <v>100</v>
      </c>
      <c r="C58" s="83">
        <v>20700</v>
      </c>
      <c r="D58" s="49">
        <v>20700</v>
      </c>
      <c r="E58" s="51">
        <f t="shared" si="5"/>
        <v>0</v>
      </c>
      <c r="F58" s="118">
        <f t="shared" si="2"/>
        <v>1</v>
      </c>
    </row>
    <row r="59" spans="1:6" ht="13.5" customHeight="1" hidden="1">
      <c r="A59" s="7" t="s">
        <v>469</v>
      </c>
      <c r="B59" s="16"/>
      <c r="C59" s="83">
        <v>0</v>
      </c>
      <c r="D59" s="49">
        <v>0</v>
      </c>
      <c r="E59" s="51">
        <f t="shared" si="5"/>
        <v>0</v>
      </c>
      <c r="F59" s="118" t="e">
        <f t="shared" si="2"/>
        <v>#DIV/0!</v>
      </c>
    </row>
    <row r="60" spans="1:6" ht="13.5" customHeight="1">
      <c r="A60" s="7" t="s">
        <v>427</v>
      </c>
      <c r="B60" s="16" t="s">
        <v>104</v>
      </c>
      <c r="C60" s="83">
        <v>3300</v>
      </c>
      <c r="D60" s="49">
        <v>3265</v>
      </c>
      <c r="E60" s="51">
        <f t="shared" si="5"/>
        <v>35</v>
      </c>
      <c r="F60" s="118">
        <f t="shared" si="2"/>
        <v>0.9893939393939394</v>
      </c>
    </row>
    <row r="61" spans="1:19" s="32" customFormat="1" ht="40.5" customHeight="1">
      <c r="A61" s="35" t="s">
        <v>143</v>
      </c>
      <c r="B61" s="17" t="s">
        <v>144</v>
      </c>
      <c r="C61" s="48">
        <f>SUM(C62:C71)</f>
        <v>7387000</v>
      </c>
      <c r="D61" s="55">
        <f>SUM(D62:D71)</f>
        <v>7386514.1</v>
      </c>
      <c r="E61" s="55">
        <f>SUM(E62:E71)</f>
        <v>485.8999999998632</v>
      </c>
      <c r="F61" s="118">
        <f t="shared" si="2"/>
        <v>0.9999342222823879</v>
      </c>
      <c r="G61" s="100"/>
      <c r="S61" s="95"/>
    </row>
    <row r="62" spans="1:6" ht="12.75" customHeight="1">
      <c r="A62" s="7" t="s">
        <v>147</v>
      </c>
      <c r="B62" s="15" t="s">
        <v>117</v>
      </c>
      <c r="C62" s="49">
        <v>4847500</v>
      </c>
      <c r="D62" s="58">
        <v>4847500</v>
      </c>
      <c r="E62" s="51">
        <f t="shared" si="5"/>
        <v>0</v>
      </c>
      <c r="F62" s="118">
        <f t="shared" si="2"/>
        <v>1</v>
      </c>
    </row>
    <row r="63" spans="1:18" ht="12.75" customHeight="1">
      <c r="A63" s="7" t="s">
        <v>148</v>
      </c>
      <c r="B63" s="15" t="s">
        <v>119</v>
      </c>
      <c r="C63" s="83">
        <v>1402300</v>
      </c>
      <c r="D63" s="58">
        <v>1402227.35</v>
      </c>
      <c r="E63" s="51">
        <f t="shared" si="5"/>
        <v>72.64999999990687</v>
      </c>
      <c r="F63" s="118">
        <f t="shared" si="2"/>
        <v>0.9999481922555802</v>
      </c>
      <c r="G63" s="101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1:19" s="79" customFormat="1" ht="12.75" customHeight="1">
      <c r="A64" s="74" t="s">
        <v>150</v>
      </c>
      <c r="B64" s="82" t="s">
        <v>100</v>
      </c>
      <c r="C64" s="83">
        <v>119300</v>
      </c>
      <c r="D64" s="81">
        <v>119252.58</v>
      </c>
      <c r="E64" s="78">
        <f t="shared" si="5"/>
        <v>47.419999999998254</v>
      </c>
      <c r="F64" s="118">
        <f t="shared" si="2"/>
        <v>0.9996025146689019</v>
      </c>
      <c r="G64" s="102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1:19" s="79" customFormat="1" ht="12.75" customHeight="1">
      <c r="A65" s="74" t="s">
        <v>151</v>
      </c>
      <c r="B65" s="82" t="s">
        <v>102</v>
      </c>
      <c r="C65" s="83">
        <v>38300</v>
      </c>
      <c r="D65" s="81">
        <v>38211</v>
      </c>
      <c r="E65" s="78">
        <f t="shared" si="5"/>
        <v>89</v>
      </c>
      <c r="F65" s="118">
        <f t="shared" si="2"/>
        <v>0.9976762402088772</v>
      </c>
      <c r="G65" s="102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1:19" s="79" customFormat="1" ht="12.75" customHeight="1">
      <c r="A66" s="74" t="s">
        <v>152</v>
      </c>
      <c r="B66" s="82" t="s">
        <v>153</v>
      </c>
      <c r="C66" s="83">
        <v>194800</v>
      </c>
      <c r="D66" s="81">
        <v>194725.48</v>
      </c>
      <c r="E66" s="111">
        <f t="shared" si="5"/>
        <v>74.51999999998952</v>
      </c>
      <c r="F66" s="118">
        <f t="shared" si="2"/>
        <v>0.999617453798768</v>
      </c>
      <c r="G66" s="102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1:19" s="79" customFormat="1" ht="12.75" customHeight="1">
      <c r="A67" s="74" t="s">
        <v>154</v>
      </c>
      <c r="B67" s="82" t="s">
        <v>155</v>
      </c>
      <c r="C67" s="83">
        <v>354000</v>
      </c>
      <c r="D67" s="81">
        <v>353999.08</v>
      </c>
      <c r="E67" s="78">
        <f t="shared" si="5"/>
        <v>0.9199999999837019</v>
      </c>
      <c r="F67" s="118">
        <f t="shared" si="2"/>
        <v>0.9999974011299435</v>
      </c>
      <c r="G67" s="102">
        <v>-40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1:19" s="79" customFormat="1" ht="12.75" customHeight="1">
      <c r="A68" s="74" t="s">
        <v>156</v>
      </c>
      <c r="B68" s="82" t="s">
        <v>104</v>
      </c>
      <c r="C68" s="83">
        <v>315200</v>
      </c>
      <c r="D68" s="81">
        <v>315162.01</v>
      </c>
      <c r="E68" s="78">
        <f t="shared" si="5"/>
        <v>37.98999999999069</v>
      </c>
      <c r="F68" s="118">
        <f t="shared" si="2"/>
        <v>0.9998794733502538</v>
      </c>
      <c r="G68" s="102">
        <v>-40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1:19" s="79" customFormat="1" ht="12.75" customHeight="1">
      <c r="A69" s="74" t="s">
        <v>157</v>
      </c>
      <c r="B69" s="84" t="s">
        <v>158</v>
      </c>
      <c r="C69" s="83">
        <v>6400</v>
      </c>
      <c r="D69" s="81">
        <v>6321</v>
      </c>
      <c r="E69" s="111">
        <f t="shared" si="5"/>
        <v>79</v>
      </c>
      <c r="F69" s="118">
        <f t="shared" si="2"/>
        <v>0.98765625</v>
      </c>
      <c r="G69" s="102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1:19" s="79" customFormat="1" ht="12.75" customHeight="1">
      <c r="A70" s="74" t="s">
        <v>161</v>
      </c>
      <c r="B70" s="82" t="s">
        <v>162</v>
      </c>
      <c r="C70" s="83">
        <v>79200</v>
      </c>
      <c r="D70" s="81">
        <v>79115.6</v>
      </c>
      <c r="E70" s="78">
        <f t="shared" si="5"/>
        <v>84.39999999999418</v>
      </c>
      <c r="F70" s="118">
        <f t="shared" si="2"/>
        <v>0.9989343434343435</v>
      </c>
      <c r="G70" s="102">
        <v>50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1:19" s="79" customFormat="1" ht="12.75" customHeight="1">
      <c r="A71" s="74" t="s">
        <v>163</v>
      </c>
      <c r="B71" s="82" t="s">
        <v>164</v>
      </c>
      <c r="C71" s="83">
        <v>30000</v>
      </c>
      <c r="D71" s="81">
        <v>30000</v>
      </c>
      <c r="E71" s="78">
        <f t="shared" si="5"/>
        <v>0</v>
      </c>
      <c r="F71" s="118">
        <f t="shared" si="2"/>
        <v>1</v>
      </c>
      <c r="G71" s="102">
        <v>30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1:19" s="32" customFormat="1" ht="54" customHeight="1">
      <c r="A72" s="35" t="s">
        <v>180</v>
      </c>
      <c r="B72" s="17" t="s">
        <v>181</v>
      </c>
      <c r="C72" s="55">
        <f>SUM(C73:C76)</f>
        <v>40200</v>
      </c>
      <c r="D72" s="55">
        <f>SUM(D73:D76)</f>
        <v>40200</v>
      </c>
      <c r="E72" s="55">
        <f>SUM(E73:E76)</f>
        <v>0</v>
      </c>
      <c r="F72" s="118">
        <f t="shared" si="2"/>
        <v>1</v>
      </c>
      <c r="G72" s="103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1:6" ht="15" customHeight="1">
      <c r="A73" s="7" t="s">
        <v>184</v>
      </c>
      <c r="B73" s="16" t="s">
        <v>100</v>
      </c>
      <c r="C73" s="58">
        <v>39200</v>
      </c>
      <c r="D73" s="58">
        <v>39200</v>
      </c>
      <c r="E73" s="51">
        <f t="shared" si="5"/>
        <v>0</v>
      </c>
      <c r="F73" s="118">
        <f t="shared" si="2"/>
        <v>1</v>
      </c>
    </row>
    <row r="74" spans="1:6" ht="15" customHeight="1" hidden="1">
      <c r="A74" s="7" t="s">
        <v>185</v>
      </c>
      <c r="B74" s="15" t="s">
        <v>104</v>
      </c>
      <c r="C74" s="58">
        <v>0</v>
      </c>
      <c r="D74" s="59">
        <v>0</v>
      </c>
      <c r="E74" s="51">
        <f t="shared" si="5"/>
        <v>0</v>
      </c>
      <c r="F74" s="118" t="e">
        <f t="shared" si="2"/>
        <v>#DIV/0!</v>
      </c>
    </row>
    <row r="75" spans="1:6" ht="15" customHeight="1" hidden="1">
      <c r="A75" s="7" t="s">
        <v>187</v>
      </c>
      <c r="B75" s="15" t="s">
        <v>162</v>
      </c>
      <c r="C75" s="58">
        <v>0</v>
      </c>
      <c r="D75" s="59">
        <v>0</v>
      </c>
      <c r="E75" s="51">
        <f t="shared" si="5"/>
        <v>0</v>
      </c>
      <c r="F75" s="118" t="e">
        <f t="shared" si="2"/>
        <v>#DIV/0!</v>
      </c>
    </row>
    <row r="76" spans="1:6" ht="15" customHeight="1">
      <c r="A76" s="7" t="s">
        <v>188</v>
      </c>
      <c r="B76" s="15" t="s">
        <v>164</v>
      </c>
      <c r="C76" s="58">
        <v>1000</v>
      </c>
      <c r="D76" s="59">
        <v>1000</v>
      </c>
      <c r="E76" s="51">
        <f t="shared" si="5"/>
        <v>0</v>
      </c>
      <c r="F76" s="118">
        <f t="shared" si="2"/>
        <v>1</v>
      </c>
    </row>
    <row r="77" spans="1:6" ht="20.25" customHeight="1">
      <c r="A77" s="144" t="s">
        <v>397</v>
      </c>
      <c r="B77" s="145"/>
      <c r="C77" s="69">
        <f>SUM(C32+C55+C61+C72)</f>
        <v>10665800</v>
      </c>
      <c r="D77" s="69">
        <f>SUM(D32+D55+D61+D72)</f>
        <v>10664918.28</v>
      </c>
      <c r="E77" s="69">
        <f>SUM(E32+E55+E61+E72)</f>
        <v>881.7199999998411</v>
      </c>
      <c r="F77" s="117">
        <f t="shared" si="2"/>
        <v>0.9999173320332276</v>
      </c>
    </row>
    <row r="78" spans="1:19" s="32" customFormat="1" ht="15.75" customHeight="1" hidden="1">
      <c r="A78" s="35" t="s">
        <v>430</v>
      </c>
      <c r="B78" s="21" t="s">
        <v>190</v>
      </c>
      <c r="C78" s="48">
        <f>C79</f>
        <v>0</v>
      </c>
      <c r="D78" s="48">
        <f>D79</f>
        <v>0</v>
      </c>
      <c r="E78" s="48">
        <f>E79</f>
        <v>0</v>
      </c>
      <c r="F78" s="118" t="e">
        <f t="shared" si="2"/>
        <v>#DIV/0!</v>
      </c>
      <c r="G78" s="100"/>
      <c r="S78" s="95"/>
    </row>
    <row r="79" spans="1:6" ht="13.5" customHeight="1" hidden="1">
      <c r="A79" s="7" t="s">
        <v>432</v>
      </c>
      <c r="B79" s="23" t="s">
        <v>195</v>
      </c>
      <c r="C79" s="49">
        <v>0</v>
      </c>
      <c r="D79" s="50">
        <v>0</v>
      </c>
      <c r="E79" s="51">
        <f>SUM(C79-D79)</f>
        <v>0</v>
      </c>
      <c r="F79" s="118" t="e">
        <f t="shared" si="2"/>
        <v>#DIV/0!</v>
      </c>
    </row>
    <row r="80" spans="1:19" s="32" customFormat="1" ht="42" customHeight="1">
      <c r="A80" s="35" t="s">
        <v>431</v>
      </c>
      <c r="B80" s="25" t="s">
        <v>199</v>
      </c>
      <c r="C80" s="55">
        <f>SUM(C81)</f>
        <v>40000</v>
      </c>
      <c r="D80" s="55">
        <f>SUM(D81)</f>
        <v>40000</v>
      </c>
      <c r="E80" s="55">
        <f>SUM(E81)</f>
        <v>0</v>
      </c>
      <c r="F80" s="118">
        <f t="shared" si="2"/>
        <v>1</v>
      </c>
      <c r="G80" s="100"/>
      <c r="S80" s="95"/>
    </row>
    <row r="81" spans="1:6" ht="15" customHeight="1">
      <c r="A81" s="7" t="s">
        <v>433</v>
      </c>
      <c r="B81" s="15" t="s">
        <v>104</v>
      </c>
      <c r="C81" s="58">
        <v>40000</v>
      </c>
      <c r="D81" s="59">
        <v>40000</v>
      </c>
      <c r="E81" s="51">
        <f aca="true" t="shared" si="6" ref="E81:E92">SUM(C81-D81)</f>
        <v>0</v>
      </c>
      <c r="F81" s="118">
        <f t="shared" si="2"/>
        <v>1</v>
      </c>
    </row>
    <row r="82" spans="1:19" s="32" customFormat="1" ht="68.25" customHeight="1">
      <c r="A82" s="35" t="s">
        <v>434</v>
      </c>
      <c r="B82" s="26" t="s">
        <v>204</v>
      </c>
      <c r="C82" s="48">
        <f>SUM(C83)</f>
        <v>376300</v>
      </c>
      <c r="D82" s="48">
        <f>SUM(D83)</f>
        <v>376300</v>
      </c>
      <c r="E82" s="48">
        <f>SUM(E83)</f>
        <v>0</v>
      </c>
      <c r="F82" s="118">
        <f t="shared" si="2"/>
        <v>1</v>
      </c>
      <c r="G82" s="100"/>
      <c r="S82" s="95"/>
    </row>
    <row r="83" spans="1:6" ht="14.25" customHeight="1">
      <c r="A83" s="7" t="s">
        <v>484</v>
      </c>
      <c r="B83" s="15" t="s">
        <v>104</v>
      </c>
      <c r="C83" s="49">
        <v>376300</v>
      </c>
      <c r="D83" s="61">
        <v>376300</v>
      </c>
      <c r="E83" s="51">
        <f t="shared" si="6"/>
        <v>0</v>
      </c>
      <c r="F83" s="118">
        <f t="shared" si="2"/>
        <v>1</v>
      </c>
    </row>
    <row r="84" spans="1:19" s="32" customFormat="1" ht="15" customHeight="1">
      <c r="A84" s="35" t="s">
        <v>491</v>
      </c>
      <c r="B84" s="13" t="s">
        <v>493</v>
      </c>
      <c r="C84" s="48">
        <f>SUM(C85)</f>
        <v>25000</v>
      </c>
      <c r="D84" s="48">
        <f>SUM(D85)</f>
        <v>25000</v>
      </c>
      <c r="E84" s="48">
        <f>SUM(E85)</f>
        <v>0</v>
      </c>
      <c r="F84" s="118">
        <f t="shared" si="2"/>
        <v>1</v>
      </c>
      <c r="G84" s="100"/>
      <c r="S84" s="95"/>
    </row>
    <row r="85" spans="1:19" s="79" customFormat="1" ht="14.25" customHeight="1">
      <c r="A85" s="74" t="s">
        <v>492</v>
      </c>
      <c r="B85" s="82" t="s">
        <v>104</v>
      </c>
      <c r="C85" s="83">
        <v>25000</v>
      </c>
      <c r="D85" s="81">
        <v>25000</v>
      </c>
      <c r="E85" s="78">
        <f t="shared" si="6"/>
        <v>0</v>
      </c>
      <c r="F85" s="118">
        <f t="shared" si="2"/>
        <v>1</v>
      </c>
      <c r="G85" s="97"/>
      <c r="S85" s="93"/>
    </row>
    <row r="86" spans="1:19" s="32" customFormat="1" ht="43.5" customHeight="1">
      <c r="A86" s="35" t="s">
        <v>435</v>
      </c>
      <c r="B86" s="13" t="s">
        <v>412</v>
      </c>
      <c r="C86" s="48">
        <f>SUM(C87)</f>
        <v>60000</v>
      </c>
      <c r="D86" s="48">
        <f>SUM(D87)</f>
        <v>60000</v>
      </c>
      <c r="E86" s="48">
        <f>SUM(E87)</f>
        <v>0</v>
      </c>
      <c r="F86" s="118">
        <f>SUM(D86/C86)</f>
        <v>1</v>
      </c>
      <c r="G86" s="100"/>
      <c r="S86" s="95"/>
    </row>
    <row r="87" spans="1:6" ht="14.25" customHeight="1">
      <c r="A87" s="7" t="s">
        <v>436</v>
      </c>
      <c r="B87" s="15" t="s">
        <v>158</v>
      </c>
      <c r="C87" s="49">
        <v>60000</v>
      </c>
      <c r="D87" s="50">
        <v>60000</v>
      </c>
      <c r="E87" s="51">
        <f>SUM(C87-D87)</f>
        <v>0</v>
      </c>
      <c r="F87" s="118">
        <f>SUM(D87/C87)</f>
        <v>1</v>
      </c>
    </row>
    <row r="88" spans="1:19" s="32" customFormat="1" ht="42" customHeight="1">
      <c r="A88" s="35" t="s">
        <v>216</v>
      </c>
      <c r="B88" s="13" t="s">
        <v>217</v>
      </c>
      <c r="C88" s="48">
        <f>SUM(C89:C92)</f>
        <v>67800</v>
      </c>
      <c r="D88" s="48">
        <f>SUM(D89:D92)</f>
        <v>67775</v>
      </c>
      <c r="E88" s="48">
        <f>SUM(E89:E92)</f>
        <v>25</v>
      </c>
      <c r="F88" s="118">
        <f t="shared" si="2"/>
        <v>0.9996312684365781</v>
      </c>
      <c r="G88" s="100"/>
      <c r="S88" s="95"/>
    </row>
    <row r="89" spans="1:6" ht="15" customHeight="1" hidden="1">
      <c r="A89" s="7" t="s">
        <v>220</v>
      </c>
      <c r="B89" s="15" t="s">
        <v>104</v>
      </c>
      <c r="C89" s="49">
        <v>0</v>
      </c>
      <c r="D89" s="50">
        <v>0</v>
      </c>
      <c r="E89" s="51">
        <f t="shared" si="6"/>
        <v>0</v>
      </c>
      <c r="F89" s="118" t="e">
        <f t="shared" si="2"/>
        <v>#DIV/0!</v>
      </c>
    </row>
    <row r="90" spans="1:6" ht="15" customHeight="1">
      <c r="A90" s="7" t="s">
        <v>490</v>
      </c>
      <c r="B90" s="15" t="s">
        <v>158</v>
      </c>
      <c r="C90" s="49">
        <v>30800</v>
      </c>
      <c r="D90" s="50">
        <v>30800</v>
      </c>
      <c r="E90" s="51">
        <f t="shared" si="6"/>
        <v>0</v>
      </c>
      <c r="F90" s="118"/>
    </row>
    <row r="91" spans="1:6" ht="15" customHeight="1">
      <c r="A91" s="7" t="s">
        <v>404</v>
      </c>
      <c r="B91" s="15" t="s">
        <v>162</v>
      </c>
      <c r="C91" s="49">
        <v>37000</v>
      </c>
      <c r="D91" s="50">
        <v>36975</v>
      </c>
      <c r="E91" s="51">
        <f t="shared" si="6"/>
        <v>25</v>
      </c>
      <c r="F91" s="118">
        <f t="shared" si="2"/>
        <v>0.9993243243243243</v>
      </c>
    </row>
    <row r="92" spans="1:6" ht="15" customHeight="1" hidden="1">
      <c r="A92" s="7" t="s">
        <v>222</v>
      </c>
      <c r="B92" s="15" t="s">
        <v>429</v>
      </c>
      <c r="C92" s="49">
        <v>0</v>
      </c>
      <c r="D92" s="50">
        <v>0</v>
      </c>
      <c r="E92" s="51">
        <f t="shared" si="6"/>
        <v>0</v>
      </c>
      <c r="F92" s="118" t="e">
        <f t="shared" si="2"/>
        <v>#DIV/0!</v>
      </c>
    </row>
    <row r="93" spans="1:19" s="32" customFormat="1" ht="42" customHeight="1">
      <c r="A93" s="35" t="s">
        <v>223</v>
      </c>
      <c r="B93" s="17" t="s">
        <v>224</v>
      </c>
      <c r="C93" s="48">
        <f>SUM(C94)</f>
        <v>60000</v>
      </c>
      <c r="D93" s="48">
        <f>SUM(D94)</f>
        <v>60000</v>
      </c>
      <c r="E93" s="48">
        <f>SUM(E94)</f>
        <v>0</v>
      </c>
      <c r="F93" s="118">
        <f t="shared" si="2"/>
        <v>1</v>
      </c>
      <c r="G93" s="100"/>
      <c r="S93" s="95"/>
    </row>
    <row r="94" spans="1:6" ht="15" customHeight="1">
      <c r="A94" s="7" t="s">
        <v>227</v>
      </c>
      <c r="B94" s="4" t="s">
        <v>104</v>
      </c>
      <c r="C94" s="49">
        <v>60000</v>
      </c>
      <c r="D94" s="50">
        <v>60000</v>
      </c>
      <c r="E94" s="51">
        <f>SUM(C94-D94)</f>
        <v>0</v>
      </c>
      <c r="F94" s="118">
        <f t="shared" si="2"/>
        <v>1</v>
      </c>
    </row>
    <row r="95" spans="1:19" s="32" customFormat="1" ht="27">
      <c r="A95" s="35" t="s">
        <v>470</v>
      </c>
      <c r="B95" s="17" t="s">
        <v>471</v>
      </c>
      <c r="C95" s="48">
        <f>SUM(C96+C97)</f>
        <v>108000</v>
      </c>
      <c r="D95" s="48">
        <f>SUM(D96+D97)</f>
        <v>107941.95</v>
      </c>
      <c r="E95" s="48">
        <f>SUM(E96+E97)</f>
        <v>58.05000000000291</v>
      </c>
      <c r="F95" s="118">
        <f t="shared" si="2"/>
        <v>0.9994624999999999</v>
      </c>
      <c r="G95" s="100"/>
      <c r="S95" s="95"/>
    </row>
    <row r="96" spans="1:19" s="79" customFormat="1" ht="12.75">
      <c r="A96" s="74" t="s">
        <v>486</v>
      </c>
      <c r="B96" s="75" t="s">
        <v>104</v>
      </c>
      <c r="C96" s="83">
        <v>108000</v>
      </c>
      <c r="D96" s="81">
        <v>107941.95</v>
      </c>
      <c r="E96" s="78">
        <f>SUM(C96-D96)</f>
        <v>58.05000000000291</v>
      </c>
      <c r="F96" s="118">
        <f t="shared" si="2"/>
        <v>0.9994624999999999</v>
      </c>
      <c r="G96" s="97"/>
      <c r="S96" s="93"/>
    </row>
    <row r="97" spans="1:19" s="79" customFormat="1" ht="12.75" hidden="1">
      <c r="A97" s="74" t="s">
        <v>407</v>
      </c>
      <c r="B97" s="75" t="s">
        <v>162</v>
      </c>
      <c r="C97" s="83">
        <v>0</v>
      </c>
      <c r="D97" s="81">
        <v>0</v>
      </c>
      <c r="E97" s="78">
        <f>SUM(C97-D97)</f>
        <v>0</v>
      </c>
      <c r="F97" s="118" t="e">
        <f t="shared" si="2"/>
        <v>#DIV/0!</v>
      </c>
      <c r="G97" s="97"/>
      <c r="S97" s="93"/>
    </row>
    <row r="98" spans="1:19" s="32" customFormat="1" ht="27">
      <c r="A98" s="35" t="s">
        <v>239</v>
      </c>
      <c r="B98" s="17" t="s">
        <v>240</v>
      </c>
      <c r="C98" s="48">
        <f>SUM(C99+C100+C101+C102)</f>
        <v>281000</v>
      </c>
      <c r="D98" s="48">
        <f>SUM(D99+D100+D101+D102)</f>
        <v>280892</v>
      </c>
      <c r="E98" s="48">
        <f>SUM(E99+E100+E101+E102)</f>
        <v>108</v>
      </c>
      <c r="F98" s="118">
        <f t="shared" si="2"/>
        <v>0.9996156583629894</v>
      </c>
      <c r="G98" s="100"/>
      <c r="S98" s="95"/>
    </row>
    <row r="99" spans="1:19" s="129" customFormat="1" ht="12.75">
      <c r="A99" s="125" t="s">
        <v>468</v>
      </c>
      <c r="B99" s="126" t="s">
        <v>155</v>
      </c>
      <c r="C99" s="49">
        <v>6100</v>
      </c>
      <c r="D99" s="49">
        <v>6050</v>
      </c>
      <c r="E99" s="51">
        <f>SUM(C99-D99)</f>
        <v>50</v>
      </c>
      <c r="F99" s="127"/>
      <c r="G99" s="128"/>
      <c r="S99" s="130"/>
    </row>
    <row r="100" spans="1:6" ht="12.75">
      <c r="A100" s="7" t="s">
        <v>413</v>
      </c>
      <c r="B100" s="4" t="s">
        <v>104</v>
      </c>
      <c r="C100" s="49">
        <v>142800</v>
      </c>
      <c r="D100" s="50">
        <v>142800</v>
      </c>
      <c r="E100" s="51">
        <f>SUM(C100-D100)</f>
        <v>0</v>
      </c>
      <c r="F100" s="118">
        <f t="shared" si="2"/>
        <v>1</v>
      </c>
    </row>
    <row r="101" spans="1:6" ht="12.75">
      <c r="A101" s="7" t="s">
        <v>416</v>
      </c>
      <c r="B101" s="15" t="s">
        <v>162</v>
      </c>
      <c r="C101" s="49">
        <v>27500</v>
      </c>
      <c r="D101" s="50">
        <v>27494</v>
      </c>
      <c r="E101" s="51">
        <f>SUM(C101-D101)</f>
        <v>6</v>
      </c>
      <c r="F101" s="118">
        <f t="shared" si="2"/>
        <v>0.9997818181818182</v>
      </c>
    </row>
    <row r="102" spans="1:6" ht="12.75">
      <c r="A102" s="7" t="s">
        <v>417</v>
      </c>
      <c r="B102" s="75" t="s">
        <v>164</v>
      </c>
      <c r="C102" s="49">
        <v>104600</v>
      </c>
      <c r="D102" s="50">
        <v>104548</v>
      </c>
      <c r="E102" s="51">
        <f>SUM(C102-D102)</f>
        <v>52</v>
      </c>
      <c r="F102" s="118">
        <f t="shared" si="2"/>
        <v>0.9995028680688337</v>
      </c>
    </row>
    <row r="103" spans="1:19" s="32" customFormat="1" ht="15" customHeight="1">
      <c r="A103" s="35" t="s">
        <v>245</v>
      </c>
      <c r="B103" s="27" t="s">
        <v>246</v>
      </c>
      <c r="C103" s="48">
        <f>SUM(C104+C108+C110+C112+C115+C117+C120+C124+C127+C129+C131+C133+C135+C139+C143+C145)</f>
        <v>43287200</v>
      </c>
      <c r="D103" s="48">
        <f>SUM(D104+D108+D110+D112+D115+D117+D120+D124+D127+D129+D131+D133+D135+D139+D143+D145)</f>
        <v>38652125.93000001</v>
      </c>
      <c r="E103" s="48">
        <f>SUM(E104+E108+E110+E112+E115+E117+E120+E124+E127+E129+E131+E133+E135+E139+E143+E145)</f>
        <v>4635074.07</v>
      </c>
      <c r="F103" s="118">
        <f t="shared" si="2"/>
        <v>0.892922756149624</v>
      </c>
      <c r="G103" s="100"/>
      <c r="S103" s="95"/>
    </row>
    <row r="104" spans="1:19" s="32" customFormat="1" ht="39.75" customHeight="1">
      <c r="A104" s="35" t="s">
        <v>251</v>
      </c>
      <c r="B104" s="17" t="s">
        <v>252</v>
      </c>
      <c r="C104" s="48">
        <f>SUM(C105+C106+C107)</f>
        <v>16569300</v>
      </c>
      <c r="D104" s="48">
        <f>SUM(D105+D106+D107)</f>
        <v>16569237.68</v>
      </c>
      <c r="E104" s="48">
        <f>SUM(E105+E106+E107)</f>
        <v>62.32000000029802</v>
      </c>
      <c r="F104" s="118">
        <f t="shared" si="2"/>
        <v>0.9999962388272287</v>
      </c>
      <c r="G104" s="100"/>
      <c r="S104" s="95"/>
    </row>
    <row r="105" spans="1:19" s="79" customFormat="1" ht="15" customHeight="1">
      <c r="A105" s="74" t="s">
        <v>255</v>
      </c>
      <c r="B105" s="75" t="s">
        <v>104</v>
      </c>
      <c r="C105" s="83">
        <v>16118300</v>
      </c>
      <c r="D105" s="77">
        <v>16118293.68</v>
      </c>
      <c r="E105" s="78">
        <f>SUM(C105-D105)</f>
        <v>6.320000000298023</v>
      </c>
      <c r="F105" s="118">
        <f t="shared" si="2"/>
        <v>0.999999607899096</v>
      </c>
      <c r="G105" s="132"/>
      <c r="S105" s="93"/>
    </row>
    <row r="106" spans="1:19" s="79" customFormat="1" ht="15" customHeight="1">
      <c r="A106" s="74" t="s">
        <v>475</v>
      </c>
      <c r="B106" s="15" t="s">
        <v>162</v>
      </c>
      <c r="C106" s="83">
        <v>410000</v>
      </c>
      <c r="D106" s="77">
        <v>409951</v>
      </c>
      <c r="E106" s="78">
        <f>SUM(C106-D106)</f>
        <v>49</v>
      </c>
      <c r="F106" s="118">
        <f t="shared" si="2"/>
        <v>0.999880487804878</v>
      </c>
      <c r="G106" s="132"/>
      <c r="S106" s="93"/>
    </row>
    <row r="107" spans="1:19" s="79" customFormat="1" ht="15" customHeight="1">
      <c r="A107" s="74" t="s">
        <v>498</v>
      </c>
      <c r="B107" s="75" t="s">
        <v>164</v>
      </c>
      <c r="C107" s="83">
        <v>41000</v>
      </c>
      <c r="D107" s="77">
        <v>40993</v>
      </c>
      <c r="E107" s="78">
        <f>SUM(C107-D107)</f>
        <v>7</v>
      </c>
      <c r="F107" s="118">
        <f t="shared" si="2"/>
        <v>0.9998292682926829</v>
      </c>
      <c r="G107" s="132"/>
      <c r="S107" s="93"/>
    </row>
    <row r="108" spans="1:19" s="79" customFormat="1" ht="44.25" customHeight="1">
      <c r="A108" s="35" t="s">
        <v>251</v>
      </c>
      <c r="B108" s="17" t="s">
        <v>252</v>
      </c>
      <c r="C108" s="48">
        <f>SUM(C109)</f>
        <v>5365500</v>
      </c>
      <c r="D108" s="55">
        <f>SUM(D109)</f>
        <v>5365500</v>
      </c>
      <c r="E108" s="55">
        <f>SUM(E109)</f>
        <v>0</v>
      </c>
      <c r="F108" s="118">
        <f>SUM(D108/C108)</f>
        <v>1</v>
      </c>
      <c r="G108" s="104"/>
      <c r="S108" s="93"/>
    </row>
    <row r="109" spans="1:19" s="79" customFormat="1" ht="15" customHeight="1">
      <c r="A109" s="74" t="s">
        <v>472</v>
      </c>
      <c r="B109" s="75" t="s">
        <v>104</v>
      </c>
      <c r="C109" s="83">
        <v>5365500</v>
      </c>
      <c r="D109" s="77">
        <v>5365500</v>
      </c>
      <c r="E109" s="78">
        <f>SUM(C109-D109)</f>
        <v>0</v>
      </c>
      <c r="F109" s="118">
        <f>SUM(D109/C109)</f>
        <v>1</v>
      </c>
      <c r="G109" s="104"/>
      <c r="S109" s="93"/>
    </row>
    <row r="110" spans="1:19" s="79" customFormat="1" ht="27" customHeight="1" hidden="1">
      <c r="A110" s="131" t="s">
        <v>409</v>
      </c>
      <c r="B110" s="115" t="s">
        <v>408</v>
      </c>
      <c r="C110" s="48">
        <f>SUM(C111)</f>
        <v>0</v>
      </c>
      <c r="D110" s="55">
        <f>SUM(D111)</f>
        <v>0</v>
      </c>
      <c r="E110" s="55">
        <f>SUM(E111)</f>
        <v>0</v>
      </c>
      <c r="F110" s="118" t="e">
        <f>SUM(D110/C110)</f>
        <v>#DIV/0!</v>
      </c>
      <c r="G110" s="104"/>
      <c r="S110" s="93"/>
    </row>
    <row r="111" spans="1:19" s="79" customFormat="1" ht="15" customHeight="1" hidden="1">
      <c r="A111" s="74" t="s">
        <v>410</v>
      </c>
      <c r="B111" s="75" t="s">
        <v>104</v>
      </c>
      <c r="C111" s="83">
        <v>0</v>
      </c>
      <c r="D111" s="77">
        <v>0</v>
      </c>
      <c r="E111" s="78">
        <f>SUM(C111-D111)</f>
        <v>0</v>
      </c>
      <c r="F111" s="118" t="e">
        <f>SUM(D111/C111)</f>
        <v>#DIV/0!</v>
      </c>
      <c r="G111" s="104"/>
      <c r="S111" s="93"/>
    </row>
    <row r="112" spans="1:19" s="32" customFormat="1" ht="27" customHeight="1">
      <c r="A112" s="35" t="s">
        <v>256</v>
      </c>
      <c r="B112" s="17" t="s">
        <v>257</v>
      </c>
      <c r="C112" s="48">
        <f>SUM(C113+C114)</f>
        <v>308900</v>
      </c>
      <c r="D112" s="55">
        <f>SUM(D113+D114)</f>
        <v>308864</v>
      </c>
      <c r="E112" s="55">
        <f>SUM(E113+E114)</f>
        <v>36</v>
      </c>
      <c r="F112" s="118">
        <f t="shared" si="2"/>
        <v>0.9998834574295888</v>
      </c>
      <c r="G112" s="100"/>
      <c r="S112" s="95"/>
    </row>
    <row r="113" spans="1:19" s="79" customFormat="1" ht="15" customHeight="1" hidden="1">
      <c r="A113" s="74" t="s">
        <v>260</v>
      </c>
      <c r="B113" s="75" t="s">
        <v>104</v>
      </c>
      <c r="C113" s="76">
        <v>0</v>
      </c>
      <c r="D113" s="77">
        <v>0</v>
      </c>
      <c r="E113" s="78">
        <f>SUM(C113-D113)</f>
        <v>0</v>
      </c>
      <c r="F113" s="118" t="e">
        <f aca="true" t="shared" si="7" ref="F113:F185">SUM(D113/C113)</f>
        <v>#DIV/0!</v>
      </c>
      <c r="G113" s="104"/>
      <c r="S113" s="93"/>
    </row>
    <row r="114" spans="1:19" s="79" customFormat="1" ht="15" customHeight="1">
      <c r="A114" s="74" t="s">
        <v>420</v>
      </c>
      <c r="B114" s="75" t="s">
        <v>162</v>
      </c>
      <c r="C114" s="76">
        <v>308900</v>
      </c>
      <c r="D114" s="77">
        <v>308864</v>
      </c>
      <c r="E114" s="78">
        <f>SUM(C114-D114)</f>
        <v>36</v>
      </c>
      <c r="F114" s="118">
        <f t="shared" si="7"/>
        <v>0.9998834574295888</v>
      </c>
      <c r="G114" s="104"/>
      <c r="S114" s="93"/>
    </row>
    <row r="115" spans="1:19" s="79" customFormat="1" ht="28.5" customHeight="1" hidden="1">
      <c r="A115" s="35" t="s">
        <v>256</v>
      </c>
      <c r="B115" s="17" t="s">
        <v>257</v>
      </c>
      <c r="C115" s="48">
        <f>SUM(C116)</f>
        <v>0</v>
      </c>
      <c r="D115" s="48">
        <f>SUM(D116)</f>
        <v>0</v>
      </c>
      <c r="E115" s="55">
        <f>SUM(E116)</f>
        <v>0</v>
      </c>
      <c r="F115" s="118" t="e">
        <f t="shared" si="7"/>
        <v>#DIV/0!</v>
      </c>
      <c r="G115" s="104"/>
      <c r="S115" s="93"/>
    </row>
    <row r="116" spans="1:19" s="79" customFormat="1" ht="15" customHeight="1" hidden="1">
      <c r="A116" s="74" t="s">
        <v>487</v>
      </c>
      <c r="B116" s="75" t="s">
        <v>162</v>
      </c>
      <c r="C116" s="76">
        <v>0</v>
      </c>
      <c r="D116" s="77"/>
      <c r="E116" s="78">
        <f>SUM(C116-D116)</f>
        <v>0</v>
      </c>
      <c r="F116" s="118" t="e">
        <f>SUM(D116/C116)</f>
        <v>#DIV/0!</v>
      </c>
      <c r="G116" s="104"/>
      <c r="S116" s="93"/>
    </row>
    <row r="117" spans="1:19" s="87" customFormat="1" ht="42.75" customHeight="1">
      <c r="A117" s="85" t="s">
        <v>261</v>
      </c>
      <c r="B117" s="86" t="s">
        <v>262</v>
      </c>
      <c r="C117" s="80">
        <f>SUM(C118:C119)</f>
        <v>482500</v>
      </c>
      <c r="D117" s="80">
        <f>SUM(D118:D119)</f>
        <v>482439.14</v>
      </c>
      <c r="E117" s="80">
        <f>SUM(E118:E119)</f>
        <v>60.85999999998603</v>
      </c>
      <c r="F117" s="118">
        <f t="shared" si="7"/>
        <v>0.9998738652849741</v>
      </c>
      <c r="G117" s="105"/>
      <c r="S117" s="94"/>
    </row>
    <row r="118" spans="1:19" s="79" customFormat="1" ht="15" customHeight="1" hidden="1">
      <c r="A118" s="74" t="s">
        <v>474</v>
      </c>
      <c r="B118" s="126" t="s">
        <v>155</v>
      </c>
      <c r="C118" s="76">
        <v>0</v>
      </c>
      <c r="D118" s="77">
        <v>0</v>
      </c>
      <c r="E118" s="121">
        <f>SUM(C118-D118)</f>
        <v>0</v>
      </c>
      <c r="F118" s="118" t="e">
        <f t="shared" si="7"/>
        <v>#DIV/0!</v>
      </c>
      <c r="G118" s="104"/>
      <c r="S118" s="93"/>
    </row>
    <row r="119" spans="1:19" s="79" customFormat="1" ht="15" customHeight="1">
      <c r="A119" s="74" t="s">
        <v>267</v>
      </c>
      <c r="B119" s="75" t="s">
        <v>162</v>
      </c>
      <c r="C119" s="76">
        <v>482500</v>
      </c>
      <c r="D119" s="77">
        <v>482439.14</v>
      </c>
      <c r="E119" s="78">
        <f>SUM(C119-D119)</f>
        <v>60.85999999998603</v>
      </c>
      <c r="F119" s="118">
        <f t="shared" si="7"/>
        <v>0.9998738652849741</v>
      </c>
      <c r="G119" s="97"/>
      <c r="S119" s="93"/>
    </row>
    <row r="120" spans="1:19" s="87" customFormat="1" ht="27" customHeight="1">
      <c r="A120" s="85" t="s">
        <v>268</v>
      </c>
      <c r="B120" s="86" t="s">
        <v>269</v>
      </c>
      <c r="C120" s="80">
        <f>SUM(C121+C122+C123)</f>
        <v>3064300</v>
      </c>
      <c r="D120" s="80">
        <f>SUM(D121+D122+D123)</f>
        <v>3064146.87</v>
      </c>
      <c r="E120" s="80">
        <f>SUM(E121+E122+E123)</f>
        <v>153.13000000012107</v>
      </c>
      <c r="F120" s="118">
        <f t="shared" si="7"/>
        <v>0.9999500277387985</v>
      </c>
      <c r="G120" s="105"/>
      <c r="S120" s="94"/>
    </row>
    <row r="121" spans="1:19" s="87" customFormat="1" ht="14.25" customHeight="1">
      <c r="A121" s="134" t="s">
        <v>499</v>
      </c>
      <c r="B121" s="126" t="s">
        <v>155</v>
      </c>
      <c r="C121" s="76">
        <v>30100</v>
      </c>
      <c r="D121" s="76">
        <v>30032</v>
      </c>
      <c r="E121" s="78">
        <f>SUM(C121-D121)</f>
        <v>68</v>
      </c>
      <c r="F121" s="118">
        <f t="shared" si="7"/>
        <v>0.9977408637873754</v>
      </c>
      <c r="G121" s="105"/>
      <c r="S121" s="94"/>
    </row>
    <row r="122" spans="1:19" s="79" customFormat="1" ht="15" customHeight="1">
      <c r="A122" s="74" t="s">
        <v>272</v>
      </c>
      <c r="B122" s="75" t="s">
        <v>104</v>
      </c>
      <c r="C122" s="76">
        <v>1440500</v>
      </c>
      <c r="D122" s="77">
        <v>1440492.45</v>
      </c>
      <c r="E122" s="78">
        <f>SUM(C122-D122)</f>
        <v>7.550000000046566</v>
      </c>
      <c r="F122" s="118">
        <f t="shared" si="7"/>
        <v>0.9999947587643179</v>
      </c>
      <c r="G122" s="104"/>
      <c r="S122" s="93"/>
    </row>
    <row r="123" spans="1:19" s="79" customFormat="1" ht="15" customHeight="1">
      <c r="A123" s="74" t="s">
        <v>399</v>
      </c>
      <c r="B123" s="75" t="s">
        <v>162</v>
      </c>
      <c r="C123" s="76">
        <v>1593700</v>
      </c>
      <c r="D123" s="77">
        <v>1593622.42</v>
      </c>
      <c r="E123" s="78">
        <f>SUM(C123-D123)</f>
        <v>77.5800000000745</v>
      </c>
      <c r="F123" s="118">
        <f t="shared" si="7"/>
        <v>0.9999513208257513</v>
      </c>
      <c r="G123" s="106"/>
      <c r="S123" s="93"/>
    </row>
    <row r="124" spans="1:19" s="79" customFormat="1" ht="30.75" customHeight="1">
      <c r="A124" s="85" t="s">
        <v>268</v>
      </c>
      <c r="B124" s="86" t="s">
        <v>269</v>
      </c>
      <c r="C124" s="80">
        <f>SUM(C125+C126)</f>
        <v>1275000</v>
      </c>
      <c r="D124" s="80">
        <f>SUM(D125+D126)</f>
        <v>0</v>
      </c>
      <c r="E124" s="80">
        <f>SUM(E125+E126)</f>
        <v>1275000</v>
      </c>
      <c r="F124" s="118">
        <f>SUM(D124/C124)</f>
        <v>0</v>
      </c>
      <c r="G124" s="106"/>
      <c r="S124" s="93"/>
    </row>
    <row r="125" spans="1:19" s="79" customFormat="1" ht="17.25" customHeight="1">
      <c r="A125" s="74" t="s">
        <v>494</v>
      </c>
      <c r="B125" s="75" t="s">
        <v>104</v>
      </c>
      <c r="C125" s="76">
        <v>886200</v>
      </c>
      <c r="D125" s="76">
        <v>0</v>
      </c>
      <c r="E125" s="78">
        <f>SUM(C125-D125)</f>
        <v>886200</v>
      </c>
      <c r="F125" s="118">
        <f>SUM(D125/C125)</f>
        <v>0</v>
      </c>
      <c r="G125" s="106"/>
      <c r="S125" s="93"/>
    </row>
    <row r="126" spans="1:19" s="79" customFormat="1" ht="15" customHeight="1">
      <c r="A126" s="74" t="s">
        <v>488</v>
      </c>
      <c r="B126" s="75" t="s">
        <v>162</v>
      </c>
      <c r="C126" s="76">
        <v>388800</v>
      </c>
      <c r="D126" s="77">
        <v>0</v>
      </c>
      <c r="E126" s="78">
        <f>SUM(C126-D126)</f>
        <v>388800</v>
      </c>
      <c r="F126" s="118">
        <f>SUM(D126/C126)</f>
        <v>0</v>
      </c>
      <c r="G126" s="106"/>
      <c r="S126" s="93"/>
    </row>
    <row r="127" spans="1:19" s="87" customFormat="1" ht="27" customHeight="1" hidden="1">
      <c r="A127" s="85" t="s">
        <v>400</v>
      </c>
      <c r="B127" s="86" t="s">
        <v>402</v>
      </c>
      <c r="C127" s="80">
        <f>SUM(C128)</f>
        <v>0</v>
      </c>
      <c r="D127" s="80">
        <f>SUM(D128)</f>
        <v>0</v>
      </c>
      <c r="E127" s="80">
        <f>SUM(E128)</f>
        <v>0</v>
      </c>
      <c r="F127" s="118" t="e">
        <f t="shared" si="7"/>
        <v>#DIV/0!</v>
      </c>
      <c r="G127" s="105"/>
      <c r="S127" s="94"/>
    </row>
    <row r="128" spans="1:19" s="79" customFormat="1" ht="15" customHeight="1" hidden="1">
      <c r="A128" s="74" t="s">
        <v>401</v>
      </c>
      <c r="B128" s="75" t="s">
        <v>104</v>
      </c>
      <c r="C128" s="76">
        <v>0</v>
      </c>
      <c r="D128" s="77">
        <v>0</v>
      </c>
      <c r="E128" s="78">
        <f>SUM(C128-D128)</f>
        <v>0</v>
      </c>
      <c r="F128" s="118" t="e">
        <f>SUM(D128/C128)</f>
        <v>#DIV/0!</v>
      </c>
      <c r="G128" s="97"/>
      <c r="S128" s="93"/>
    </row>
    <row r="129" spans="1:19" s="32" customFormat="1" ht="27" customHeight="1">
      <c r="A129" s="35" t="s">
        <v>275</v>
      </c>
      <c r="B129" s="17" t="s">
        <v>276</v>
      </c>
      <c r="C129" s="55">
        <f>SUM(C130)</f>
        <v>150000</v>
      </c>
      <c r="D129" s="55">
        <f>SUM(D130)</f>
        <v>150000</v>
      </c>
      <c r="E129" s="55">
        <f>SUM(E130)</f>
        <v>0</v>
      </c>
      <c r="F129" s="118">
        <f t="shared" si="7"/>
        <v>1</v>
      </c>
      <c r="G129" s="100"/>
      <c r="S129" s="95"/>
    </row>
    <row r="130" spans="1:6" ht="13.5" customHeight="1">
      <c r="A130" s="7" t="s">
        <v>279</v>
      </c>
      <c r="B130" s="4" t="s">
        <v>104</v>
      </c>
      <c r="C130" s="58">
        <v>150000</v>
      </c>
      <c r="D130" s="59">
        <v>150000</v>
      </c>
      <c r="E130" s="51">
        <f>SUM(C130-D130)</f>
        <v>0</v>
      </c>
      <c r="F130" s="118">
        <f t="shared" si="7"/>
        <v>1</v>
      </c>
    </row>
    <row r="131" spans="1:19" s="32" customFormat="1" ht="26.25" customHeight="1">
      <c r="A131" s="35" t="s">
        <v>280</v>
      </c>
      <c r="B131" s="17" t="s">
        <v>281</v>
      </c>
      <c r="C131" s="55">
        <f>SUM(C132)</f>
        <v>180000</v>
      </c>
      <c r="D131" s="55">
        <f>SUM(D132)</f>
        <v>180000</v>
      </c>
      <c r="E131" s="55">
        <f>SUM(E132)</f>
        <v>0</v>
      </c>
      <c r="F131" s="118">
        <f t="shared" si="7"/>
        <v>1</v>
      </c>
      <c r="G131" s="100"/>
      <c r="S131" s="95"/>
    </row>
    <row r="132" spans="1:19" s="79" customFormat="1" ht="12.75">
      <c r="A132" s="74" t="s">
        <v>284</v>
      </c>
      <c r="B132" s="75" t="s">
        <v>104</v>
      </c>
      <c r="C132" s="76">
        <v>180000</v>
      </c>
      <c r="D132" s="77">
        <v>180000</v>
      </c>
      <c r="E132" s="78">
        <f>SUM(C132-D132)</f>
        <v>0</v>
      </c>
      <c r="F132" s="118">
        <f t="shared" si="7"/>
        <v>1</v>
      </c>
      <c r="G132" s="97"/>
      <c r="S132" s="93"/>
    </row>
    <row r="133" spans="1:19" s="32" customFormat="1" ht="28.5" customHeight="1" hidden="1">
      <c r="A133" s="35" t="s">
        <v>287</v>
      </c>
      <c r="B133" s="17" t="s">
        <v>288</v>
      </c>
      <c r="C133" s="55">
        <f>SUM(C134)</f>
        <v>0</v>
      </c>
      <c r="D133" s="55">
        <f>SUM(D134)</f>
        <v>0</v>
      </c>
      <c r="E133" s="55">
        <f>SUM(E134)</f>
        <v>0</v>
      </c>
      <c r="F133" s="118" t="e">
        <f t="shared" si="7"/>
        <v>#DIV/0!</v>
      </c>
      <c r="G133" s="100"/>
      <c r="S133" s="95"/>
    </row>
    <row r="134" spans="1:6" ht="14.25" customHeight="1" hidden="1">
      <c r="A134" s="7" t="s">
        <v>291</v>
      </c>
      <c r="B134" s="23" t="s">
        <v>104</v>
      </c>
      <c r="C134" s="58">
        <v>0</v>
      </c>
      <c r="D134" s="58">
        <v>0</v>
      </c>
      <c r="E134" s="51">
        <f>SUM(C134-D134)</f>
        <v>0</v>
      </c>
      <c r="F134" s="118" t="e">
        <f t="shared" si="7"/>
        <v>#DIV/0!</v>
      </c>
    </row>
    <row r="135" spans="1:19" s="32" customFormat="1" ht="66.75" customHeight="1">
      <c r="A135" s="35" t="s">
        <v>292</v>
      </c>
      <c r="B135" s="17" t="s">
        <v>293</v>
      </c>
      <c r="C135" s="55">
        <f>SUM(C136+C137+C138)</f>
        <v>3227200</v>
      </c>
      <c r="D135" s="55">
        <f>SUM(D136+D137+D138)</f>
        <v>3227087.28</v>
      </c>
      <c r="E135" s="55">
        <f>SUM(E136+E137+E138)</f>
        <v>112.72000000020489</v>
      </c>
      <c r="F135" s="118">
        <f t="shared" si="7"/>
        <v>0.9999650718889439</v>
      </c>
      <c r="G135" s="100"/>
      <c r="S135" s="95"/>
    </row>
    <row r="136" spans="1:19" s="79" customFormat="1" ht="15.75" customHeight="1">
      <c r="A136" s="74" t="s">
        <v>296</v>
      </c>
      <c r="B136" s="75" t="s">
        <v>104</v>
      </c>
      <c r="C136" s="76">
        <v>3213800</v>
      </c>
      <c r="D136" s="77">
        <v>3213785.28</v>
      </c>
      <c r="E136" s="78">
        <f>SUM(C136-D136)</f>
        <v>14.720000000204891</v>
      </c>
      <c r="F136" s="118">
        <f t="shared" si="7"/>
        <v>0.9999954197523181</v>
      </c>
      <c r="G136" s="97"/>
      <c r="S136" s="93"/>
    </row>
    <row r="137" spans="1:19" s="79" customFormat="1" ht="15.75" customHeight="1" hidden="1">
      <c r="A137" s="74" t="s">
        <v>495</v>
      </c>
      <c r="B137" s="75" t="s">
        <v>162</v>
      </c>
      <c r="C137" s="76">
        <v>0</v>
      </c>
      <c r="D137" s="77">
        <v>0</v>
      </c>
      <c r="E137" s="78">
        <f>SUM(C137-D137)</f>
        <v>0</v>
      </c>
      <c r="F137" s="118" t="e">
        <f t="shared" si="7"/>
        <v>#DIV/0!</v>
      </c>
      <c r="G137" s="97"/>
      <c r="S137" s="93"/>
    </row>
    <row r="138" spans="1:19" s="79" customFormat="1" ht="15.75" customHeight="1">
      <c r="A138" s="74" t="s">
        <v>500</v>
      </c>
      <c r="B138" s="75" t="s">
        <v>164</v>
      </c>
      <c r="C138" s="76">
        <v>13400</v>
      </c>
      <c r="D138" s="77">
        <v>13302</v>
      </c>
      <c r="E138" s="78">
        <f>SUM(C138-D138)</f>
        <v>98</v>
      </c>
      <c r="F138" s="118">
        <f t="shared" si="7"/>
        <v>0.9926865671641791</v>
      </c>
      <c r="G138" s="97"/>
      <c r="S138" s="93"/>
    </row>
    <row r="139" spans="1:19" s="87" customFormat="1" ht="13.5">
      <c r="A139" s="85" t="s">
        <v>299</v>
      </c>
      <c r="B139" s="86" t="s">
        <v>300</v>
      </c>
      <c r="C139" s="80">
        <f>SUM(C140:C142)</f>
        <v>8721800</v>
      </c>
      <c r="D139" s="80">
        <f>SUM(D140:D142)</f>
        <v>8721700.96</v>
      </c>
      <c r="E139" s="80">
        <f>SUM(E140:E142)</f>
        <v>99.03999999957159</v>
      </c>
      <c r="F139" s="118">
        <f t="shared" si="7"/>
        <v>0.9999886445458507</v>
      </c>
      <c r="G139" s="105"/>
      <c r="S139" s="94"/>
    </row>
    <row r="140" spans="1:19" s="87" customFormat="1" ht="12.75" hidden="1">
      <c r="A140" s="74" t="s">
        <v>425</v>
      </c>
      <c r="B140" s="122" t="s">
        <v>426</v>
      </c>
      <c r="C140" s="76">
        <v>0</v>
      </c>
      <c r="D140" s="76">
        <v>0</v>
      </c>
      <c r="E140" s="78">
        <f>SUM(C140-D140)</f>
        <v>0</v>
      </c>
      <c r="F140" s="123" t="e">
        <f t="shared" si="7"/>
        <v>#DIV/0!</v>
      </c>
      <c r="G140" s="105"/>
      <c r="S140" s="94"/>
    </row>
    <row r="141" spans="1:19" s="79" customFormat="1" ht="15.75" customHeight="1">
      <c r="A141" s="74" t="s">
        <v>303</v>
      </c>
      <c r="B141" s="75" t="s">
        <v>104</v>
      </c>
      <c r="C141" s="76">
        <v>2043800</v>
      </c>
      <c r="D141" s="77">
        <v>2043789.31</v>
      </c>
      <c r="E141" s="78">
        <f>SUM(C141-D141)</f>
        <v>10.68999999994412</v>
      </c>
      <c r="F141" s="118">
        <f t="shared" si="7"/>
        <v>0.9999947695469225</v>
      </c>
      <c r="G141" s="132"/>
      <c r="S141" s="93"/>
    </row>
    <row r="142" spans="1:19" s="79" customFormat="1" ht="12.75">
      <c r="A142" s="74" t="s">
        <v>305</v>
      </c>
      <c r="B142" s="75" t="s">
        <v>162</v>
      </c>
      <c r="C142" s="76">
        <v>6678000</v>
      </c>
      <c r="D142" s="77">
        <v>6677911.65</v>
      </c>
      <c r="E142" s="78">
        <f>SUM(C142-D142)</f>
        <v>88.34999999962747</v>
      </c>
      <c r="F142" s="118">
        <f t="shared" si="7"/>
        <v>0.9999867699910153</v>
      </c>
      <c r="G142" s="132"/>
      <c r="S142" s="93"/>
    </row>
    <row r="143" spans="1:19" s="79" customFormat="1" ht="13.5">
      <c r="A143" s="85" t="s">
        <v>299</v>
      </c>
      <c r="B143" s="86" t="s">
        <v>300</v>
      </c>
      <c r="C143" s="80">
        <f>SUM(C144)</f>
        <v>3359500</v>
      </c>
      <c r="D143" s="80">
        <f>SUM(D144)</f>
        <v>0</v>
      </c>
      <c r="E143" s="80">
        <f>SUM(E144)</f>
        <v>3359500</v>
      </c>
      <c r="F143" s="118">
        <f>SUM(D143/C143)</f>
        <v>0</v>
      </c>
      <c r="G143" s="132"/>
      <c r="S143" s="93"/>
    </row>
    <row r="144" spans="1:19" s="79" customFormat="1" ht="12.75">
      <c r="A144" s="74" t="s">
        <v>489</v>
      </c>
      <c r="B144" s="75" t="s">
        <v>162</v>
      </c>
      <c r="C144" s="76">
        <v>3359500</v>
      </c>
      <c r="D144" s="77">
        <v>0</v>
      </c>
      <c r="E144" s="78">
        <f>SUM(C144-D144)</f>
        <v>3359500</v>
      </c>
      <c r="F144" s="118">
        <f>SUM(D144/C144)</f>
        <v>0</v>
      </c>
      <c r="G144" s="132"/>
      <c r="S144" s="93"/>
    </row>
    <row r="145" spans="1:19" s="87" customFormat="1" ht="40.5" customHeight="1">
      <c r="A145" s="85" t="s">
        <v>306</v>
      </c>
      <c r="B145" s="86" t="s">
        <v>307</v>
      </c>
      <c r="C145" s="80">
        <f>SUM(C146+C147+C148)</f>
        <v>583200</v>
      </c>
      <c r="D145" s="80">
        <f>SUM(D146+D147+D148)</f>
        <v>583150</v>
      </c>
      <c r="E145" s="80">
        <f>SUM(E146+E147+E148)</f>
        <v>50</v>
      </c>
      <c r="F145" s="118">
        <f t="shared" si="7"/>
        <v>0.9999142661179699</v>
      </c>
      <c r="G145" s="105"/>
      <c r="S145" s="94"/>
    </row>
    <row r="146" spans="1:19" s="79" customFormat="1" ht="12.75">
      <c r="A146" s="74" t="s">
        <v>310</v>
      </c>
      <c r="B146" s="75" t="s">
        <v>104</v>
      </c>
      <c r="C146" s="76">
        <v>583200</v>
      </c>
      <c r="D146" s="77">
        <v>583150</v>
      </c>
      <c r="E146" s="78">
        <f>SUM(C146-D146)</f>
        <v>50</v>
      </c>
      <c r="F146" s="118">
        <f t="shared" si="7"/>
        <v>0.9999142661179699</v>
      </c>
      <c r="G146" s="112"/>
      <c r="S146" s="93"/>
    </row>
    <row r="147" spans="1:19" s="79" customFormat="1" ht="12.75" hidden="1">
      <c r="A147" s="74" t="s">
        <v>405</v>
      </c>
      <c r="B147" s="75" t="s">
        <v>162</v>
      </c>
      <c r="C147" s="76">
        <v>0</v>
      </c>
      <c r="D147" s="77">
        <v>0</v>
      </c>
      <c r="E147" s="78">
        <f>SUM(C147-D147)</f>
        <v>0</v>
      </c>
      <c r="F147" s="118" t="e">
        <f>SUM(D147/C147)</f>
        <v>#DIV/0!</v>
      </c>
      <c r="G147" s="97"/>
      <c r="S147" s="93"/>
    </row>
    <row r="148" spans="1:19" s="79" customFormat="1" ht="12.75" hidden="1">
      <c r="A148" s="74" t="s">
        <v>406</v>
      </c>
      <c r="B148" s="75" t="s">
        <v>164</v>
      </c>
      <c r="C148" s="76">
        <v>0</v>
      </c>
      <c r="D148" s="81">
        <v>0</v>
      </c>
      <c r="E148" s="78">
        <f>SUM(C148-D148)</f>
        <v>0</v>
      </c>
      <c r="F148" s="118" t="e">
        <f>SUM(D148/C148)</f>
        <v>#DIV/0!</v>
      </c>
      <c r="G148" s="97"/>
      <c r="S148" s="93"/>
    </row>
    <row r="149" spans="1:19" s="87" customFormat="1" ht="27" hidden="1">
      <c r="A149" s="85" t="s">
        <v>315</v>
      </c>
      <c r="B149" s="86" t="s">
        <v>316</v>
      </c>
      <c r="C149" s="80">
        <f>SUM(C150)</f>
        <v>0</v>
      </c>
      <c r="D149" s="80">
        <f>SUM(D150)</f>
        <v>0</v>
      </c>
      <c r="E149" s="80">
        <f>SUM(E150)</f>
        <v>0</v>
      </c>
      <c r="F149" s="118" t="e">
        <f t="shared" si="7"/>
        <v>#DIV/0!</v>
      </c>
      <c r="G149" s="105"/>
      <c r="S149" s="94"/>
    </row>
    <row r="150" spans="1:19" s="79" customFormat="1" ht="12.75" hidden="1">
      <c r="A150" s="74" t="s">
        <v>319</v>
      </c>
      <c r="B150" s="89" t="s">
        <v>104</v>
      </c>
      <c r="C150" s="76">
        <v>0</v>
      </c>
      <c r="D150" s="77">
        <v>0</v>
      </c>
      <c r="E150" s="78">
        <f>SUM(C150-D150)</f>
        <v>0</v>
      </c>
      <c r="F150" s="118" t="e">
        <f t="shared" si="7"/>
        <v>#DIV/0!</v>
      </c>
      <c r="G150" s="97"/>
      <c r="S150" s="93"/>
    </row>
    <row r="151" spans="1:19" s="87" customFormat="1" ht="41.25" customHeight="1">
      <c r="A151" s="85" t="s">
        <v>324</v>
      </c>
      <c r="B151" s="86" t="s">
        <v>325</v>
      </c>
      <c r="C151" s="80">
        <f>SUM(C152)</f>
        <v>198000</v>
      </c>
      <c r="D151" s="90">
        <f>SUM(D152)</f>
        <v>198000</v>
      </c>
      <c r="E151" s="90">
        <f>SUM(E152)</f>
        <v>0</v>
      </c>
      <c r="F151" s="118">
        <f t="shared" si="7"/>
        <v>1</v>
      </c>
      <c r="G151" s="105"/>
      <c r="S151" s="94"/>
    </row>
    <row r="152" spans="1:6" ht="15.75" customHeight="1">
      <c r="A152" s="7" t="s">
        <v>328</v>
      </c>
      <c r="B152" s="4" t="s">
        <v>104</v>
      </c>
      <c r="C152" s="58">
        <v>198000</v>
      </c>
      <c r="D152" s="50">
        <v>198000</v>
      </c>
      <c r="E152" s="51">
        <f>SUM(C152-D152)</f>
        <v>0</v>
      </c>
      <c r="F152" s="118">
        <f t="shared" si="7"/>
        <v>1</v>
      </c>
    </row>
    <row r="153" spans="1:19" s="32" customFormat="1" ht="40.5" customHeight="1">
      <c r="A153" s="35" t="s">
        <v>329</v>
      </c>
      <c r="B153" s="17" t="s">
        <v>330</v>
      </c>
      <c r="C153" s="55">
        <f>SUM(C154:C156)</f>
        <v>1139400</v>
      </c>
      <c r="D153" s="48">
        <f>SUM(D154:D156)</f>
        <v>1139254</v>
      </c>
      <c r="E153" s="48">
        <f>SUM(E154:E156)</f>
        <v>146</v>
      </c>
      <c r="F153" s="118">
        <f t="shared" si="7"/>
        <v>0.9998718623837107</v>
      </c>
      <c r="G153" s="100"/>
      <c r="S153" s="95"/>
    </row>
    <row r="154" spans="1:19" s="79" customFormat="1" ht="15.75" customHeight="1">
      <c r="A154" s="74" t="s">
        <v>333</v>
      </c>
      <c r="B154" s="75" t="s">
        <v>104</v>
      </c>
      <c r="C154" s="76">
        <v>1057500</v>
      </c>
      <c r="D154" s="81">
        <v>1057500</v>
      </c>
      <c r="E154" s="78">
        <f>SUM(C154-D154)</f>
        <v>0</v>
      </c>
      <c r="F154" s="118">
        <f t="shared" si="7"/>
        <v>1</v>
      </c>
      <c r="G154" s="97"/>
      <c r="S154" s="93"/>
    </row>
    <row r="155" spans="1:19" s="79" customFormat="1" ht="15.75" customHeight="1">
      <c r="A155" s="74" t="s">
        <v>428</v>
      </c>
      <c r="B155" s="75" t="s">
        <v>158</v>
      </c>
      <c r="C155" s="76">
        <v>38400</v>
      </c>
      <c r="D155" s="81">
        <v>38330</v>
      </c>
      <c r="E155" s="78">
        <f>SUM(C155-D155)</f>
        <v>70</v>
      </c>
      <c r="F155" s="118"/>
      <c r="G155" s="97"/>
      <c r="S155" s="93"/>
    </row>
    <row r="156" spans="1:19" s="113" customFormat="1" ht="12.75">
      <c r="A156" s="108" t="s">
        <v>335</v>
      </c>
      <c r="B156" s="109" t="s">
        <v>164</v>
      </c>
      <c r="C156" s="76">
        <v>43500</v>
      </c>
      <c r="D156" s="110">
        <v>43424</v>
      </c>
      <c r="E156" s="111">
        <f>SUM(C156-D156)</f>
        <v>76</v>
      </c>
      <c r="F156" s="119">
        <f t="shared" si="7"/>
        <v>0.9982528735632183</v>
      </c>
      <c r="G156" s="112"/>
      <c r="S156" s="114"/>
    </row>
    <row r="157" spans="1:19" s="32" customFormat="1" ht="40.5">
      <c r="A157" s="44" t="s">
        <v>340</v>
      </c>
      <c r="B157" s="17" t="s">
        <v>341</v>
      </c>
      <c r="C157" s="80">
        <f>SUM(C158:C160)</f>
        <v>460000</v>
      </c>
      <c r="D157" s="48">
        <f>SUM(D158:D160)</f>
        <v>460000</v>
      </c>
      <c r="E157" s="48">
        <f>SUM(E158:E160)</f>
        <v>0</v>
      </c>
      <c r="F157" s="118">
        <f t="shared" si="7"/>
        <v>1</v>
      </c>
      <c r="G157" s="100"/>
      <c r="S157" s="95"/>
    </row>
    <row r="158" spans="1:6" ht="12.75">
      <c r="A158" s="28" t="s">
        <v>344</v>
      </c>
      <c r="B158" s="4" t="s">
        <v>104</v>
      </c>
      <c r="C158" s="76">
        <v>460000</v>
      </c>
      <c r="D158" s="50">
        <v>460000</v>
      </c>
      <c r="E158" s="51">
        <f>SUM(C158-D158)</f>
        <v>0</v>
      </c>
      <c r="F158" s="118">
        <f t="shared" si="7"/>
        <v>1</v>
      </c>
    </row>
    <row r="159" spans="1:6" ht="12.75" hidden="1">
      <c r="A159" s="28" t="s">
        <v>345</v>
      </c>
      <c r="B159" s="4" t="s">
        <v>195</v>
      </c>
      <c r="C159" s="76">
        <v>0</v>
      </c>
      <c r="D159" s="50">
        <v>0</v>
      </c>
      <c r="E159" s="51">
        <f>SUM(C159-D159)</f>
        <v>0</v>
      </c>
      <c r="F159" s="118" t="e">
        <f t="shared" si="7"/>
        <v>#DIV/0!</v>
      </c>
    </row>
    <row r="160" spans="1:6" ht="12.75" hidden="1">
      <c r="A160" s="28" t="s">
        <v>347</v>
      </c>
      <c r="B160" s="4" t="s">
        <v>164</v>
      </c>
      <c r="C160" s="76">
        <v>0</v>
      </c>
      <c r="D160" s="50">
        <v>0</v>
      </c>
      <c r="E160" s="51">
        <f>SUM(C160-D160)</f>
        <v>0</v>
      </c>
      <c r="F160" s="118" t="e">
        <f t="shared" si="7"/>
        <v>#DIV/0!</v>
      </c>
    </row>
    <row r="161" spans="1:19" s="32" customFormat="1" ht="27">
      <c r="A161" s="44" t="s">
        <v>375</v>
      </c>
      <c r="B161" s="17" t="s">
        <v>376</v>
      </c>
      <c r="C161" s="48">
        <f>SUM(C162)</f>
        <v>5763900</v>
      </c>
      <c r="D161" s="48">
        <f>SUM(D162)</f>
        <v>5743556.55</v>
      </c>
      <c r="E161" s="48">
        <f>SUM(E162)</f>
        <v>20343.450000000186</v>
      </c>
      <c r="F161" s="118">
        <f t="shared" si="7"/>
        <v>0.9964705407796804</v>
      </c>
      <c r="G161" s="100"/>
      <c r="S161" s="95"/>
    </row>
    <row r="162" spans="1:19" s="79" customFormat="1" ht="12.75">
      <c r="A162" s="91" t="s">
        <v>380</v>
      </c>
      <c r="B162" s="75" t="s">
        <v>381</v>
      </c>
      <c r="C162" s="76">
        <v>5763900</v>
      </c>
      <c r="D162" s="81">
        <v>5743556.55</v>
      </c>
      <c r="E162" s="78">
        <f>SUM(C162-D162)</f>
        <v>20343.450000000186</v>
      </c>
      <c r="F162" s="118">
        <f t="shared" si="7"/>
        <v>0.9964705407796804</v>
      </c>
      <c r="G162" s="97"/>
      <c r="S162" s="93"/>
    </row>
    <row r="163" spans="1:19" s="32" customFormat="1" ht="13.5">
      <c r="A163" s="44" t="s">
        <v>382</v>
      </c>
      <c r="B163" s="17" t="s">
        <v>383</v>
      </c>
      <c r="C163" s="48">
        <f>SUM(C164)</f>
        <v>1358000</v>
      </c>
      <c r="D163" s="48">
        <f>SUM(D164)</f>
        <v>1332211.67</v>
      </c>
      <c r="E163" s="48">
        <f>SUM(E164)</f>
        <v>25788.330000000075</v>
      </c>
      <c r="F163" s="118">
        <f t="shared" si="7"/>
        <v>0.9810100662739322</v>
      </c>
      <c r="G163" s="100"/>
      <c r="S163" s="95"/>
    </row>
    <row r="164" spans="1:6" ht="12.75">
      <c r="A164" s="28" t="s">
        <v>386</v>
      </c>
      <c r="B164" s="4" t="s">
        <v>104</v>
      </c>
      <c r="C164" s="49">
        <v>1358000</v>
      </c>
      <c r="D164" s="50">
        <v>1332211.67</v>
      </c>
      <c r="E164" s="51">
        <f>SUM(C164-D164)</f>
        <v>25788.330000000075</v>
      </c>
      <c r="F164" s="118">
        <f t="shared" si="7"/>
        <v>0.9810100662739322</v>
      </c>
    </row>
    <row r="165" spans="1:6" ht="27">
      <c r="A165" s="85" t="s">
        <v>437</v>
      </c>
      <c r="B165" s="86" t="s">
        <v>166</v>
      </c>
      <c r="C165" s="90">
        <f>SUM(C166:C173)</f>
        <v>1882100</v>
      </c>
      <c r="D165" s="80">
        <f>SUM(D166:D173)</f>
        <v>1874662.5</v>
      </c>
      <c r="E165" s="80">
        <f>SUM(E166:E173)</f>
        <v>7437.5</v>
      </c>
      <c r="F165" s="118">
        <f aca="true" t="shared" si="8" ref="F165:F170">SUM(D165/C165)</f>
        <v>0.9960482971149248</v>
      </c>
    </row>
    <row r="166" spans="1:6" ht="12.75">
      <c r="A166" s="74" t="s">
        <v>438</v>
      </c>
      <c r="B166" s="82" t="s">
        <v>117</v>
      </c>
      <c r="C166" s="83">
        <v>1347300</v>
      </c>
      <c r="D166" s="77">
        <v>1347300</v>
      </c>
      <c r="E166" s="78">
        <f aca="true" t="shared" si="9" ref="E166:E173">SUM(C166-D166)</f>
        <v>0</v>
      </c>
      <c r="F166" s="118">
        <f t="shared" si="8"/>
        <v>1</v>
      </c>
    </row>
    <row r="167" spans="1:6" ht="12.75">
      <c r="A167" s="74" t="s">
        <v>439</v>
      </c>
      <c r="B167" s="82" t="s">
        <v>119</v>
      </c>
      <c r="C167" s="83">
        <v>406900</v>
      </c>
      <c r="D167" s="77">
        <v>399577.5</v>
      </c>
      <c r="E167" s="78">
        <f t="shared" si="9"/>
        <v>7322.5</v>
      </c>
      <c r="F167" s="118">
        <f t="shared" si="8"/>
        <v>0.9820041779306955</v>
      </c>
    </row>
    <row r="168" spans="1:6" ht="12.75">
      <c r="A168" s="74" t="s">
        <v>440</v>
      </c>
      <c r="B168" s="82" t="s">
        <v>100</v>
      </c>
      <c r="C168" s="83">
        <v>6600</v>
      </c>
      <c r="D168" s="77">
        <v>6600</v>
      </c>
      <c r="E168" s="78">
        <f t="shared" si="9"/>
        <v>0</v>
      </c>
      <c r="F168" s="118">
        <f t="shared" si="8"/>
        <v>1</v>
      </c>
    </row>
    <row r="169" spans="1:6" ht="12.75">
      <c r="A169" s="74" t="s">
        <v>441</v>
      </c>
      <c r="B169" s="82" t="s">
        <v>102</v>
      </c>
      <c r="C169" s="83">
        <v>39800</v>
      </c>
      <c r="D169" s="77">
        <v>39740</v>
      </c>
      <c r="E169" s="78">
        <f t="shared" si="9"/>
        <v>60</v>
      </c>
      <c r="F169" s="118">
        <f t="shared" si="8"/>
        <v>0.9984924623115577</v>
      </c>
    </row>
    <row r="170" spans="1:6" ht="12.75">
      <c r="A170" s="74" t="s">
        <v>442</v>
      </c>
      <c r="B170" s="82" t="s">
        <v>155</v>
      </c>
      <c r="C170" s="83">
        <v>28300</v>
      </c>
      <c r="D170" s="77">
        <v>28300</v>
      </c>
      <c r="E170" s="78">
        <f t="shared" si="9"/>
        <v>0</v>
      </c>
      <c r="F170" s="118">
        <f t="shared" si="8"/>
        <v>1</v>
      </c>
    </row>
    <row r="171" spans="1:6" ht="12.75">
      <c r="A171" s="74" t="s">
        <v>443</v>
      </c>
      <c r="B171" s="82" t="s">
        <v>104</v>
      </c>
      <c r="C171" s="83">
        <v>14600</v>
      </c>
      <c r="D171" s="77">
        <v>14595</v>
      </c>
      <c r="E171" s="78">
        <f t="shared" si="9"/>
        <v>5</v>
      </c>
      <c r="F171" s="118">
        <v>0</v>
      </c>
    </row>
    <row r="172" spans="1:6" ht="12.75">
      <c r="A172" s="74" t="s">
        <v>444</v>
      </c>
      <c r="B172" s="82" t="s">
        <v>162</v>
      </c>
      <c r="C172" s="83">
        <v>2500</v>
      </c>
      <c r="D172" s="77">
        <v>2450</v>
      </c>
      <c r="E172" s="78">
        <f t="shared" si="9"/>
        <v>50</v>
      </c>
      <c r="F172" s="118">
        <f aca="true" t="shared" si="10" ref="F172:F184">SUM(D172/C172)</f>
        <v>0.98</v>
      </c>
    </row>
    <row r="173" spans="1:6" ht="12.75">
      <c r="A173" s="74" t="s">
        <v>445</v>
      </c>
      <c r="B173" s="82" t="s">
        <v>164</v>
      </c>
      <c r="C173" s="83">
        <v>36100</v>
      </c>
      <c r="D173" s="77">
        <v>36100</v>
      </c>
      <c r="E173" s="78">
        <f t="shared" si="9"/>
        <v>0</v>
      </c>
      <c r="F173" s="118">
        <f t="shared" si="10"/>
        <v>1</v>
      </c>
    </row>
    <row r="174" spans="1:6" ht="40.5">
      <c r="A174" s="44" t="s">
        <v>446</v>
      </c>
      <c r="B174" s="17" t="s">
        <v>351</v>
      </c>
      <c r="C174" s="80">
        <f>SUM(C175)</f>
        <v>370700</v>
      </c>
      <c r="D174" s="48">
        <f>SUM(D175)</f>
        <v>370677</v>
      </c>
      <c r="E174" s="48">
        <f>SUM(E175)</f>
        <v>23</v>
      </c>
      <c r="F174" s="118">
        <f t="shared" si="10"/>
        <v>0.9999379552198543</v>
      </c>
    </row>
    <row r="175" spans="1:6" ht="12.75">
      <c r="A175" s="28" t="s">
        <v>447</v>
      </c>
      <c r="B175" s="23" t="s">
        <v>104</v>
      </c>
      <c r="C175" s="76">
        <v>370700</v>
      </c>
      <c r="D175" s="58">
        <v>370677</v>
      </c>
      <c r="E175" s="51">
        <f>SUM(C175-D175)</f>
        <v>23</v>
      </c>
      <c r="F175" s="118">
        <f t="shared" si="10"/>
        <v>0.9999379552198543</v>
      </c>
    </row>
    <row r="176" spans="1:6" ht="40.5" hidden="1">
      <c r="A176" s="44" t="s">
        <v>446</v>
      </c>
      <c r="B176" s="17" t="s">
        <v>351</v>
      </c>
      <c r="C176" s="80">
        <f>SUM(C177)</f>
        <v>0</v>
      </c>
      <c r="D176" s="48">
        <f>SUM(D177)</f>
        <v>0</v>
      </c>
      <c r="E176" s="48">
        <f>SUM(E177)</f>
        <v>0</v>
      </c>
      <c r="F176" s="118" t="e">
        <f>SUM(D176/C176)</f>
        <v>#DIV/0!</v>
      </c>
    </row>
    <row r="177" spans="1:6" ht="12.75" hidden="1">
      <c r="A177" s="28" t="s">
        <v>473</v>
      </c>
      <c r="B177" s="23" t="s">
        <v>104</v>
      </c>
      <c r="C177" s="76">
        <v>0</v>
      </c>
      <c r="D177" s="58">
        <v>0</v>
      </c>
      <c r="E177" s="51">
        <f>SUM(C177-D177)</f>
        <v>0</v>
      </c>
      <c r="F177" s="118" t="e">
        <f>SUM(D177/C177)</f>
        <v>#DIV/0!</v>
      </c>
    </row>
    <row r="178" spans="1:6" ht="27">
      <c r="A178" s="44" t="s">
        <v>448</v>
      </c>
      <c r="B178" s="17" t="s">
        <v>356</v>
      </c>
      <c r="C178" s="80">
        <f>SUM(C179)</f>
        <v>106700</v>
      </c>
      <c r="D178" s="48">
        <f>SUM(D179)</f>
        <v>106610</v>
      </c>
      <c r="E178" s="48">
        <f>SUM(E179)</f>
        <v>90</v>
      </c>
      <c r="F178" s="118">
        <f t="shared" si="10"/>
        <v>0.9991565135895033</v>
      </c>
    </row>
    <row r="179" spans="1:6" ht="12.75">
      <c r="A179" s="28" t="s">
        <v>449</v>
      </c>
      <c r="B179" s="4" t="s">
        <v>104</v>
      </c>
      <c r="C179" s="76">
        <v>106700</v>
      </c>
      <c r="D179" s="50">
        <v>106610</v>
      </c>
      <c r="E179" s="51">
        <f>SUM(C179-D179)</f>
        <v>90</v>
      </c>
      <c r="F179" s="118">
        <f t="shared" si="10"/>
        <v>0.9991565135895033</v>
      </c>
    </row>
    <row r="180" spans="1:6" ht="40.5">
      <c r="A180" s="44" t="s">
        <v>450</v>
      </c>
      <c r="B180" s="17" t="s">
        <v>365</v>
      </c>
      <c r="C180" s="80">
        <f>SUM(C181+C182+C183+C184)</f>
        <v>270700</v>
      </c>
      <c r="D180" s="80">
        <f>SUM(D181+D182+D183+D184)</f>
        <v>270673.81</v>
      </c>
      <c r="E180" s="80">
        <f>SUM(E181+E182+E183+E184)</f>
        <v>26.19000000000233</v>
      </c>
      <c r="F180" s="118">
        <f t="shared" si="10"/>
        <v>0.9999032508311784</v>
      </c>
    </row>
    <row r="181" spans="1:6" ht="12.75" hidden="1">
      <c r="A181" s="28" t="s">
        <v>451</v>
      </c>
      <c r="B181" s="4" t="s">
        <v>104</v>
      </c>
      <c r="C181" s="49">
        <v>0</v>
      </c>
      <c r="D181" s="50">
        <v>0</v>
      </c>
      <c r="E181" s="51">
        <f>SUM(C181-D181)</f>
        <v>0</v>
      </c>
      <c r="F181" s="118" t="e">
        <f t="shared" si="10"/>
        <v>#DIV/0!</v>
      </c>
    </row>
    <row r="182" spans="1:6" ht="12.75">
      <c r="A182" s="28" t="s">
        <v>452</v>
      </c>
      <c r="B182" s="4" t="s">
        <v>158</v>
      </c>
      <c r="C182" s="49">
        <v>179800</v>
      </c>
      <c r="D182" s="50">
        <v>179773.81</v>
      </c>
      <c r="E182" s="51">
        <f>SUM(C182-D182)</f>
        <v>26.19000000000233</v>
      </c>
      <c r="F182" s="118">
        <f t="shared" si="10"/>
        <v>0.9998543381535039</v>
      </c>
    </row>
    <row r="183" spans="1:6" ht="12.75">
      <c r="A183" s="28" t="s">
        <v>496</v>
      </c>
      <c r="B183" s="82" t="s">
        <v>162</v>
      </c>
      <c r="C183" s="49">
        <v>31800</v>
      </c>
      <c r="D183" s="50">
        <v>31800</v>
      </c>
      <c r="E183" s="51">
        <f>SUM(C183-D183)</f>
        <v>0</v>
      </c>
      <c r="F183" s="118">
        <f t="shared" si="10"/>
        <v>1</v>
      </c>
    </row>
    <row r="184" spans="1:6" ht="12.75">
      <c r="A184" s="28" t="s">
        <v>497</v>
      </c>
      <c r="B184" s="82" t="s">
        <v>164</v>
      </c>
      <c r="C184" s="49">
        <v>59100</v>
      </c>
      <c r="D184" s="50">
        <v>59100</v>
      </c>
      <c r="E184" s="51">
        <f>SUM(C184-D184)</f>
        <v>0</v>
      </c>
      <c r="F184" s="118">
        <f t="shared" si="10"/>
        <v>1</v>
      </c>
    </row>
    <row r="185" spans="1:6" ht="19.5" customHeight="1">
      <c r="A185" s="66"/>
      <c r="B185" s="67" t="s">
        <v>387</v>
      </c>
      <c r="C185" s="68">
        <f>SUM(C32+C51+C54)</f>
        <v>66520600</v>
      </c>
      <c r="D185" s="68">
        <f>SUM(D32+D51+D54)</f>
        <v>61830598.690000005</v>
      </c>
      <c r="E185" s="68">
        <f>E32+E51+E54</f>
        <v>4690001.3100000005</v>
      </c>
      <c r="F185" s="120">
        <f t="shared" si="7"/>
        <v>0.9294955050014583</v>
      </c>
    </row>
    <row r="186" spans="1:4" ht="12.75">
      <c r="A186" s="142" t="s">
        <v>388</v>
      </c>
      <c r="B186" s="142"/>
      <c r="C186" s="143" t="s">
        <v>389</v>
      </c>
      <c r="D186" s="143"/>
    </row>
    <row r="188" ht="12.75">
      <c r="C188" s="124"/>
    </row>
    <row r="190" spans="2:5" ht="12.75">
      <c r="B190" s="71" t="s">
        <v>403</v>
      </c>
      <c r="C190" s="72">
        <v>110</v>
      </c>
      <c r="D190" s="73">
        <f>SUM(C7:C15)</f>
        <v>37203000</v>
      </c>
      <c r="E190" s="73">
        <f>SUM(D7:D15)</f>
        <v>37443365.589999996</v>
      </c>
    </row>
    <row r="191" spans="3:5" ht="12.75">
      <c r="C191" s="72">
        <v>130</v>
      </c>
      <c r="D191" s="73">
        <f>SUM(C16)</f>
        <v>500000</v>
      </c>
      <c r="E191" s="73">
        <f>SUM(D16)</f>
        <v>529600</v>
      </c>
    </row>
    <row r="192" spans="3:5" ht="12.75">
      <c r="C192" s="72">
        <v>140</v>
      </c>
      <c r="D192" s="73">
        <f>SUM(C17:C23)</f>
        <v>781000</v>
      </c>
      <c r="E192" s="73">
        <f>SUM(D17:D23)</f>
        <v>941300</v>
      </c>
    </row>
    <row r="193" spans="3:5" ht="12.75">
      <c r="C193" s="72">
        <v>151</v>
      </c>
      <c r="D193" s="73">
        <f>SUM(C24:C29)</f>
        <v>24472000</v>
      </c>
      <c r="E193" s="73">
        <f>SUM(D24:D29)</f>
        <v>19783930.72</v>
      </c>
    </row>
    <row r="194" spans="3:5" ht="12.75">
      <c r="C194" s="72">
        <v>180</v>
      </c>
      <c r="D194" s="73">
        <v>0</v>
      </c>
      <c r="E194" s="73">
        <v>0</v>
      </c>
    </row>
    <row r="195" spans="3:5" ht="12.75">
      <c r="C195" s="72"/>
      <c r="D195" s="73"/>
      <c r="E195" s="73"/>
    </row>
    <row r="196" spans="3:6" ht="12.75">
      <c r="C196" s="72"/>
      <c r="D196" s="73">
        <f>SUM(D190:D195)</f>
        <v>62956000</v>
      </c>
      <c r="E196" s="73">
        <f>SUM(E190:E195)</f>
        <v>58698196.309999995</v>
      </c>
      <c r="F196" s="133">
        <f>SUM(D196-E196)</f>
        <v>4257803.690000005</v>
      </c>
    </row>
    <row r="199" spans="2:5" ht="12.75">
      <c r="B199" s="71" t="s">
        <v>403</v>
      </c>
      <c r="C199" s="72">
        <v>211</v>
      </c>
      <c r="D199" s="73">
        <f>SUM(C34+C41+C56+C62+C166)</f>
        <v>8479500</v>
      </c>
      <c r="E199" s="73">
        <f>SUM(D34+D41+D56+D62+D166)</f>
        <v>8479500</v>
      </c>
    </row>
    <row r="200" spans="3:5" ht="12.75">
      <c r="C200" s="72">
        <v>212</v>
      </c>
      <c r="D200" s="73">
        <f>SUM(C59)</f>
        <v>0</v>
      </c>
      <c r="E200" s="73">
        <f>SUM(D59)</f>
        <v>0</v>
      </c>
    </row>
    <row r="201" spans="3:5" ht="12.75">
      <c r="C201" s="72">
        <v>213</v>
      </c>
      <c r="D201" s="73">
        <f>SUM(C35+C42+C57+C63+C167)</f>
        <v>2408700</v>
      </c>
      <c r="E201" s="73">
        <f>SUM(D35+D42+D57+D63+D167)</f>
        <v>2401264.25</v>
      </c>
    </row>
    <row r="202" spans="3:5" ht="12.75">
      <c r="C202" s="72">
        <v>221</v>
      </c>
      <c r="D202" s="73">
        <f>SUM(C43+C36+C58+C64+C168+C73)</f>
        <v>211300</v>
      </c>
      <c r="E202" s="73">
        <f>SUM(D43+D36+D58+D64+D168+D73)</f>
        <v>211252.58000000002</v>
      </c>
    </row>
    <row r="203" spans="3:5" ht="12.75">
      <c r="C203" s="72">
        <v>222</v>
      </c>
      <c r="D203" s="73">
        <f>SUM(C44+C37+C65+C169)</f>
        <v>96400</v>
      </c>
      <c r="E203" s="73">
        <f>SUM(D44+D37+D65+D169)</f>
        <v>96213</v>
      </c>
    </row>
    <row r="204" spans="3:5" ht="12.75">
      <c r="C204" s="72">
        <v>223</v>
      </c>
      <c r="D204" s="73">
        <f>SUM(C45+C66)</f>
        <v>234400</v>
      </c>
      <c r="E204" s="73">
        <f>SUM(D45+D66)</f>
        <v>234320.07</v>
      </c>
    </row>
    <row r="205" spans="3:5" ht="12.75">
      <c r="C205" s="72">
        <v>225</v>
      </c>
      <c r="D205" s="73">
        <f>SUM(C46+C67+C99+C118+C121+C170+C140)</f>
        <v>470400</v>
      </c>
      <c r="E205" s="73">
        <f>SUM(D46+D67+D99+D118+D121+D170+D140)</f>
        <v>470245.80000000005</v>
      </c>
    </row>
    <row r="206" spans="3:5" ht="12.75">
      <c r="C206" s="72">
        <v>226</v>
      </c>
      <c r="D206" s="73">
        <f>SUM(C39+C47+C53+C60+C68+C171+C74+C81+C85+C89+C94+C100+C105+C109+C111+C113+C122+C125+C128+C130+C132+C134+C136+C141+C146+C150+C152+C154+C158+C175+C177+C179+C181+C164)</f>
        <v>34269100</v>
      </c>
      <c r="E206" s="73">
        <f>SUM(D39+D47+D53+D60+D68+D171+D74+D81+D85+D89+D94+D100+D105+D109+D111+D113+D122+D125+D128+D130+D132+D134+D136+D141+D146+D150+D152+D154+D158+D175+D177+D179+D181+D164)</f>
        <v>33356728.869999997</v>
      </c>
    </row>
    <row r="207" spans="3:5" ht="12.75">
      <c r="C207" s="72">
        <v>242</v>
      </c>
      <c r="D207" s="73">
        <f>SUM(C83+C96)</f>
        <v>484300</v>
      </c>
      <c r="E207" s="73">
        <f>SUM(D83+D96)</f>
        <v>484241.95</v>
      </c>
    </row>
    <row r="208" spans="3:5" ht="12.75">
      <c r="C208" s="72">
        <v>262</v>
      </c>
      <c r="D208" s="73">
        <f>SUM(C162)</f>
        <v>5763900</v>
      </c>
      <c r="E208" s="73">
        <f>SUM(D162)</f>
        <v>5743556.55</v>
      </c>
    </row>
    <row r="209" spans="3:5" ht="12.75">
      <c r="C209" s="72">
        <v>290</v>
      </c>
      <c r="D209" s="73">
        <f>SUM(C48+C69+C79+C87+C90+C155+C159+C182)</f>
        <v>315900</v>
      </c>
      <c r="E209" s="73">
        <f>SUM(D48+D69+D79+D87+D90+D155+D159+D182)</f>
        <v>315660.81</v>
      </c>
    </row>
    <row r="210" spans="3:5" ht="12.75">
      <c r="C210" s="72">
        <v>310</v>
      </c>
      <c r="D210" s="73">
        <f>SUM(C49+C70+C172+C75+C91+C97+C101+C106+C114+C116+C119+C123+C126+C137+C142+C144+C147+C183)</f>
        <v>13447500</v>
      </c>
      <c r="E210" s="73">
        <f>SUM(D49+D70+D172+D75+D91+D97+D101+D106+D114+D116+D119+D123+D126+D137+D142+D144+D147+D183)</f>
        <v>9698647.81</v>
      </c>
    </row>
    <row r="211" spans="3:5" ht="12.75">
      <c r="C211" s="72">
        <v>340</v>
      </c>
      <c r="D211" s="73">
        <f>SUM(C50+C71+C173+C76+C92+C102+C107+C138+C148+C156+C160+C184)</f>
        <v>339200</v>
      </c>
      <c r="E211" s="73">
        <f>SUM(D50+D71+D173+D76+D92+D102+D107+D138+D148+D156+D160+D184)</f>
        <v>338967</v>
      </c>
    </row>
    <row r="212" spans="3:5" ht="12.75">
      <c r="C212" s="72"/>
      <c r="D212" s="73"/>
      <c r="E212" s="73"/>
    </row>
    <row r="213" spans="3:6" ht="12.75">
      <c r="C213" s="72"/>
      <c r="D213" s="73">
        <f>SUM(D199:D212)</f>
        <v>66520600</v>
      </c>
      <c r="E213" s="73">
        <f>SUM(E199:E212)</f>
        <v>61830598.690000005</v>
      </c>
      <c r="F213" s="133">
        <f>SUM(D213-E213)</f>
        <v>4690001.309999995</v>
      </c>
    </row>
    <row r="214" spans="4:5" ht="12.75">
      <c r="D214" s="70"/>
      <c r="E214" s="70"/>
    </row>
  </sheetData>
  <sheetProtection/>
  <mergeCells count="9">
    <mergeCell ref="A186:B186"/>
    <mergeCell ref="C186:D186"/>
    <mergeCell ref="A77:B77"/>
    <mergeCell ref="A4:D4"/>
    <mergeCell ref="A1:F1"/>
    <mergeCell ref="A2:F2"/>
    <mergeCell ref="A3:F3"/>
    <mergeCell ref="A6:E6"/>
    <mergeCell ref="A31:E31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8"/>
  <sheetViews>
    <sheetView zoomScalePageLayoutView="0" workbookViewId="0" topLeftCell="A234">
      <selection activeCell="A1" sqref="A1:IV16384"/>
    </sheetView>
  </sheetViews>
  <sheetFormatPr defaultColWidth="9.140625" defaultRowHeight="12.75"/>
  <cols>
    <col min="1" max="1" width="23.140625" style="0" customWidth="1"/>
    <col min="2" max="2" width="46.57421875" style="0" customWidth="1"/>
    <col min="3" max="3" width="16.28125" style="0" customWidth="1"/>
    <col min="4" max="4" width="15.8515625" style="0" customWidth="1"/>
    <col min="5" max="5" width="14.00390625" style="0" customWidth="1"/>
    <col min="6" max="6" width="11.28125" style="0" customWidth="1"/>
  </cols>
  <sheetData>
    <row r="1" spans="1:4" ht="20.25" customHeight="1">
      <c r="A1" s="136" t="s">
        <v>0</v>
      </c>
      <c r="B1" s="136"/>
      <c r="C1" s="136"/>
      <c r="D1" s="136"/>
    </row>
    <row r="2" spans="1:4" ht="15" customHeight="1">
      <c r="A2" s="136" t="s">
        <v>1</v>
      </c>
      <c r="B2" s="136"/>
      <c r="C2" s="136"/>
      <c r="D2" s="136"/>
    </row>
    <row r="3" spans="1:4" ht="14.25" customHeight="1">
      <c r="A3" s="136" t="s">
        <v>393</v>
      </c>
      <c r="B3" s="136"/>
      <c r="C3" s="136"/>
      <c r="D3" s="136"/>
    </row>
    <row r="4" spans="1:4" ht="15">
      <c r="A4" s="135"/>
      <c r="B4" s="135"/>
      <c r="C4" s="135"/>
      <c r="D4" s="135"/>
    </row>
    <row r="5" spans="1:6" ht="68.25" customHeight="1">
      <c r="A5" s="1" t="s">
        <v>2</v>
      </c>
      <c r="B5" s="1" t="s">
        <v>3</v>
      </c>
      <c r="C5" s="2" t="s">
        <v>390</v>
      </c>
      <c r="D5" s="2" t="s">
        <v>391</v>
      </c>
      <c r="E5" s="2" t="s">
        <v>394</v>
      </c>
      <c r="F5" s="45" t="s">
        <v>392</v>
      </c>
    </row>
    <row r="6" spans="1:6" ht="12.75">
      <c r="A6" s="138" t="s">
        <v>4</v>
      </c>
      <c r="B6" s="139"/>
      <c r="C6" s="139"/>
      <c r="D6" s="139"/>
      <c r="E6" s="140"/>
      <c r="F6" s="39"/>
    </row>
    <row r="7" spans="1:6" s="32" customFormat="1" ht="14.25" customHeight="1">
      <c r="A7" s="31" t="s">
        <v>5</v>
      </c>
      <c r="B7" s="8" t="s">
        <v>6</v>
      </c>
      <c r="C7" s="48">
        <f>C8+C11</f>
        <v>12800000</v>
      </c>
      <c r="D7" s="48">
        <f>D8+D11</f>
        <v>8865594.299999999</v>
      </c>
      <c r="E7" s="48">
        <f>E8+E11</f>
        <v>3822432.45</v>
      </c>
      <c r="F7" s="65">
        <f>SUM(D7+E7)/C7</f>
        <v>0.99125208984375</v>
      </c>
    </row>
    <row r="8" spans="1:6" s="32" customFormat="1" ht="25.5" customHeight="1" hidden="1">
      <c r="A8" s="31" t="s">
        <v>7</v>
      </c>
      <c r="B8" s="27" t="s">
        <v>8</v>
      </c>
      <c r="C8" s="48">
        <f>C9+C10</f>
        <v>10500000</v>
      </c>
      <c r="D8" s="48">
        <f>D9+D10</f>
        <v>6916164.7299999995</v>
      </c>
      <c r="E8" s="48">
        <f>E9+E10</f>
        <v>3060854.39</v>
      </c>
      <c r="F8" s="65">
        <f aca="true" t="shared" si="0" ref="F8:F71">SUM(D8+E8)/C8</f>
        <v>0.950192297142857</v>
      </c>
    </row>
    <row r="9" spans="1:6" ht="25.5" customHeight="1">
      <c r="A9" s="3" t="s">
        <v>9</v>
      </c>
      <c r="B9" s="4" t="s">
        <v>10</v>
      </c>
      <c r="C9" s="50">
        <v>8000000</v>
      </c>
      <c r="D9" s="49">
        <v>5464282.84</v>
      </c>
      <c r="E9" s="51">
        <v>2538353.39</v>
      </c>
      <c r="F9" s="65">
        <f t="shared" si="0"/>
        <v>1.00032952875</v>
      </c>
    </row>
    <row r="10" spans="1:6" ht="38.25" customHeight="1">
      <c r="A10" s="3" t="s">
        <v>11</v>
      </c>
      <c r="B10" s="4" t="s">
        <v>12</v>
      </c>
      <c r="C10" s="50">
        <v>2500000</v>
      </c>
      <c r="D10" s="49">
        <v>1451881.89</v>
      </c>
      <c r="E10" s="51">
        <v>522501</v>
      </c>
      <c r="F10" s="65">
        <f t="shared" si="0"/>
        <v>0.789753156</v>
      </c>
    </row>
    <row r="11" spans="1:6" ht="25.5" customHeight="1">
      <c r="A11" s="3" t="s">
        <v>13</v>
      </c>
      <c r="B11" s="4" t="s">
        <v>14</v>
      </c>
      <c r="C11" s="50">
        <v>2300000</v>
      </c>
      <c r="D11" s="49">
        <v>1949429.57</v>
      </c>
      <c r="E11" s="51">
        <v>761578.06</v>
      </c>
      <c r="F11" s="65">
        <f t="shared" si="0"/>
        <v>1.1786989695652172</v>
      </c>
    </row>
    <row r="12" spans="1:6" s="32" customFormat="1" ht="15" customHeight="1">
      <c r="A12" s="31" t="s">
        <v>15</v>
      </c>
      <c r="B12" s="8" t="s">
        <v>16</v>
      </c>
      <c r="C12" s="62">
        <f aca="true" t="shared" si="1" ref="C12:E13">C13</f>
        <v>3000000</v>
      </c>
      <c r="D12" s="62">
        <f t="shared" si="1"/>
        <v>781587.06</v>
      </c>
      <c r="E12" s="62">
        <f t="shared" si="1"/>
        <v>1741986.2</v>
      </c>
      <c r="F12" s="65">
        <f t="shared" si="0"/>
        <v>0.8411910866666666</v>
      </c>
    </row>
    <row r="13" spans="1:6" s="32" customFormat="1" ht="15" customHeight="1" hidden="1">
      <c r="A13" s="31" t="s">
        <v>17</v>
      </c>
      <c r="B13" s="27" t="s">
        <v>18</v>
      </c>
      <c r="C13" s="62">
        <f t="shared" si="1"/>
        <v>3000000</v>
      </c>
      <c r="D13" s="62">
        <f t="shared" si="1"/>
        <v>781587.06</v>
      </c>
      <c r="E13" s="62">
        <f t="shared" si="1"/>
        <v>1741986.2</v>
      </c>
      <c r="F13" s="65">
        <f t="shared" si="0"/>
        <v>0.8411910866666666</v>
      </c>
    </row>
    <row r="14" spans="1:6" ht="64.5" customHeight="1">
      <c r="A14" s="3" t="s">
        <v>19</v>
      </c>
      <c r="B14" s="4" t="s">
        <v>20</v>
      </c>
      <c r="C14" s="50">
        <v>3000000</v>
      </c>
      <c r="D14" s="49">
        <v>781587.06</v>
      </c>
      <c r="E14" s="51">
        <v>1741986.2</v>
      </c>
      <c r="F14" s="65">
        <f t="shared" si="0"/>
        <v>0.8411910866666666</v>
      </c>
    </row>
    <row r="15" spans="1:6" s="32" customFormat="1" ht="39" customHeight="1">
      <c r="A15" s="33" t="s">
        <v>21</v>
      </c>
      <c r="B15" s="8" t="s">
        <v>22</v>
      </c>
      <c r="C15" s="48">
        <f aca="true" t="shared" si="2" ref="C15:E16">C16</f>
        <v>40000</v>
      </c>
      <c r="D15" s="48">
        <f t="shared" si="2"/>
        <v>6310</v>
      </c>
      <c r="E15" s="48">
        <f t="shared" si="2"/>
        <v>0</v>
      </c>
      <c r="F15" s="65">
        <f t="shared" si="0"/>
        <v>0.15775</v>
      </c>
    </row>
    <row r="16" spans="1:6" s="32" customFormat="1" ht="14.25" customHeight="1" hidden="1">
      <c r="A16" s="33" t="s">
        <v>23</v>
      </c>
      <c r="B16" s="27" t="s">
        <v>24</v>
      </c>
      <c r="C16" s="48">
        <f t="shared" si="2"/>
        <v>40000</v>
      </c>
      <c r="D16" s="48">
        <f t="shared" si="2"/>
        <v>6310</v>
      </c>
      <c r="E16" s="48">
        <f t="shared" si="2"/>
        <v>0</v>
      </c>
      <c r="F16" s="65">
        <f t="shared" si="0"/>
        <v>0.15775</v>
      </c>
    </row>
    <row r="17" spans="1:6" ht="27" customHeight="1">
      <c r="A17" s="5" t="s">
        <v>25</v>
      </c>
      <c r="B17" s="4" t="s">
        <v>26</v>
      </c>
      <c r="C17" s="49">
        <v>40000</v>
      </c>
      <c r="D17" s="49">
        <v>6310</v>
      </c>
      <c r="E17" s="51">
        <v>0</v>
      </c>
      <c r="F17" s="65">
        <f t="shared" si="0"/>
        <v>0.15775</v>
      </c>
    </row>
    <row r="18" spans="1:6" s="32" customFormat="1" ht="26.25" customHeight="1">
      <c r="A18" s="33" t="s">
        <v>27</v>
      </c>
      <c r="B18" s="8" t="s">
        <v>28</v>
      </c>
      <c r="C18" s="48">
        <f aca="true" t="shared" si="3" ref="C18:E20">C19</f>
        <v>1533000</v>
      </c>
      <c r="D18" s="48">
        <f t="shared" si="3"/>
        <v>174000</v>
      </c>
      <c r="E18" s="48">
        <f t="shared" si="3"/>
        <v>0</v>
      </c>
      <c r="F18" s="65">
        <f t="shared" si="0"/>
        <v>0.11350293542074363</v>
      </c>
    </row>
    <row r="19" spans="1:6" s="32" customFormat="1" ht="26.25" customHeight="1" hidden="1">
      <c r="A19" s="34" t="s">
        <v>29</v>
      </c>
      <c r="B19" s="27" t="s">
        <v>30</v>
      </c>
      <c r="C19" s="48">
        <f t="shared" si="3"/>
        <v>1533000</v>
      </c>
      <c r="D19" s="48">
        <f t="shared" si="3"/>
        <v>174000</v>
      </c>
      <c r="E19" s="48">
        <f t="shared" si="3"/>
        <v>0</v>
      </c>
      <c r="F19" s="65">
        <f t="shared" si="0"/>
        <v>0.11350293542074363</v>
      </c>
    </row>
    <row r="20" spans="1:6" s="32" customFormat="1" ht="77.25" customHeight="1" hidden="1">
      <c r="A20" s="34" t="s">
        <v>31</v>
      </c>
      <c r="B20" s="27" t="s">
        <v>32</v>
      </c>
      <c r="C20" s="48">
        <f t="shared" si="3"/>
        <v>1533000</v>
      </c>
      <c r="D20" s="48">
        <f t="shared" si="3"/>
        <v>174000</v>
      </c>
      <c r="E20" s="48">
        <f t="shared" si="3"/>
        <v>0</v>
      </c>
      <c r="F20" s="65">
        <f t="shared" si="0"/>
        <v>0.11350293542074363</v>
      </c>
    </row>
    <row r="21" spans="1:6" ht="64.5" customHeight="1">
      <c r="A21" s="6" t="s">
        <v>33</v>
      </c>
      <c r="B21" s="4" t="s">
        <v>34</v>
      </c>
      <c r="C21" s="49">
        <v>1533000</v>
      </c>
      <c r="D21" s="49">
        <v>174000</v>
      </c>
      <c r="E21" s="51">
        <v>0</v>
      </c>
      <c r="F21" s="65">
        <f t="shared" si="0"/>
        <v>0.11350293542074363</v>
      </c>
    </row>
    <row r="22" spans="1:6" s="32" customFormat="1" ht="15.75" customHeight="1">
      <c r="A22" s="31" t="s">
        <v>35</v>
      </c>
      <c r="B22" s="8" t="s">
        <v>36</v>
      </c>
      <c r="C22" s="48">
        <f>C23+C24</f>
        <v>1166300</v>
      </c>
      <c r="D22" s="48">
        <f>D23+D24</f>
        <v>695500</v>
      </c>
      <c r="E22" s="48">
        <f>E23+E24</f>
        <v>34000</v>
      </c>
      <c r="F22" s="65">
        <f t="shared" si="0"/>
        <v>0.6254822944353939</v>
      </c>
    </row>
    <row r="23" spans="1:6" ht="63" customHeight="1">
      <c r="A23" s="3" t="s">
        <v>37</v>
      </c>
      <c r="B23" s="4" t="s">
        <v>38</v>
      </c>
      <c r="C23" s="49">
        <v>500000</v>
      </c>
      <c r="D23" s="49">
        <v>168000</v>
      </c>
      <c r="E23" s="51">
        <v>10000</v>
      </c>
      <c r="F23" s="65">
        <f t="shared" si="0"/>
        <v>0.356</v>
      </c>
    </row>
    <row r="24" spans="1:6" s="32" customFormat="1" ht="24.75" customHeight="1" hidden="1">
      <c r="A24" s="31" t="s">
        <v>39</v>
      </c>
      <c r="B24" s="27" t="s">
        <v>40</v>
      </c>
      <c r="C24" s="48">
        <f aca="true" t="shared" si="4" ref="C24:E25">C25</f>
        <v>666300</v>
      </c>
      <c r="D24" s="48">
        <f t="shared" si="4"/>
        <v>527500</v>
      </c>
      <c r="E24" s="48">
        <f t="shared" si="4"/>
        <v>24000</v>
      </c>
      <c r="F24" s="65">
        <f t="shared" si="0"/>
        <v>0.8277052378808345</v>
      </c>
    </row>
    <row r="25" spans="1:6" s="32" customFormat="1" ht="62.25" customHeight="1" hidden="1">
      <c r="A25" s="31" t="s">
        <v>41</v>
      </c>
      <c r="B25" s="27" t="s">
        <v>42</v>
      </c>
      <c r="C25" s="48">
        <f t="shared" si="4"/>
        <v>666300</v>
      </c>
      <c r="D25" s="48">
        <f t="shared" si="4"/>
        <v>527500</v>
      </c>
      <c r="E25" s="48">
        <f t="shared" si="4"/>
        <v>24000</v>
      </c>
      <c r="F25" s="65">
        <f t="shared" si="0"/>
        <v>0.8277052378808345</v>
      </c>
    </row>
    <row r="26" spans="1:6" ht="52.5" customHeight="1">
      <c r="A26" s="3" t="s">
        <v>43</v>
      </c>
      <c r="B26" s="4" t="s">
        <v>44</v>
      </c>
      <c r="C26" s="49">
        <v>666300</v>
      </c>
      <c r="D26" s="49">
        <v>527500</v>
      </c>
      <c r="E26" s="51">
        <v>24000</v>
      </c>
      <c r="F26" s="65">
        <f t="shared" si="0"/>
        <v>0.8277052378808345</v>
      </c>
    </row>
    <row r="27" spans="1:6" s="32" customFormat="1" ht="15" customHeight="1">
      <c r="A27" s="31" t="s">
        <v>45</v>
      </c>
      <c r="B27" s="8" t="s">
        <v>46</v>
      </c>
      <c r="C27" s="63">
        <f>C28</f>
        <v>12771300</v>
      </c>
      <c r="D27" s="63">
        <f>D28</f>
        <v>6265400</v>
      </c>
      <c r="E27" s="63">
        <f>E28</f>
        <v>2293100</v>
      </c>
      <c r="F27" s="65">
        <f t="shared" si="0"/>
        <v>0.6701353816761019</v>
      </c>
    </row>
    <row r="28" spans="1:6" s="32" customFormat="1" ht="23.25" customHeight="1" hidden="1">
      <c r="A28" s="31" t="s">
        <v>47</v>
      </c>
      <c r="B28" s="27" t="s">
        <v>48</v>
      </c>
      <c r="C28" s="62">
        <f>C29+C32+C35</f>
        <v>12771300</v>
      </c>
      <c r="D28" s="62">
        <f>D29+D32+D35</f>
        <v>6265400</v>
      </c>
      <c r="E28" s="62">
        <f>E29+E32+E35</f>
        <v>2293100</v>
      </c>
      <c r="F28" s="65">
        <f t="shared" si="0"/>
        <v>0.6701353816761019</v>
      </c>
    </row>
    <row r="29" spans="1:6" s="32" customFormat="1" ht="24.75" customHeight="1" hidden="1">
      <c r="A29" s="31" t="s">
        <v>49</v>
      </c>
      <c r="B29" s="27" t="s">
        <v>50</v>
      </c>
      <c r="C29" s="62">
        <f aca="true" t="shared" si="5" ref="C29:E30">C30</f>
        <v>6768000</v>
      </c>
      <c r="D29" s="62">
        <f t="shared" si="5"/>
        <v>3384000</v>
      </c>
      <c r="E29" s="62">
        <f t="shared" si="5"/>
        <v>564000</v>
      </c>
      <c r="F29" s="65">
        <f t="shared" si="0"/>
        <v>0.5833333333333334</v>
      </c>
    </row>
    <row r="30" spans="1:6" s="32" customFormat="1" ht="27" customHeight="1">
      <c r="A30" s="31" t="s">
        <v>51</v>
      </c>
      <c r="B30" s="27" t="s">
        <v>52</v>
      </c>
      <c r="C30" s="62">
        <f t="shared" si="5"/>
        <v>6768000</v>
      </c>
      <c r="D30" s="62">
        <f t="shared" si="5"/>
        <v>3384000</v>
      </c>
      <c r="E30" s="62">
        <f t="shared" si="5"/>
        <v>564000</v>
      </c>
      <c r="F30" s="65">
        <f t="shared" si="0"/>
        <v>0.5833333333333334</v>
      </c>
    </row>
    <row r="31" spans="1:6" ht="50.25" customHeight="1">
      <c r="A31" s="3" t="s">
        <v>53</v>
      </c>
      <c r="B31" s="4" t="s">
        <v>54</v>
      </c>
      <c r="C31" s="50">
        <v>6768000</v>
      </c>
      <c r="D31" s="49">
        <v>3384000</v>
      </c>
      <c r="E31" s="51">
        <v>564000</v>
      </c>
      <c r="F31" s="65">
        <f t="shared" si="0"/>
        <v>0.5833333333333334</v>
      </c>
    </row>
    <row r="32" spans="1:6" ht="25.5" customHeight="1" hidden="1">
      <c r="A32" s="6" t="s">
        <v>55</v>
      </c>
      <c r="B32" s="4" t="s">
        <v>56</v>
      </c>
      <c r="C32" s="50">
        <f>C33</f>
        <v>0</v>
      </c>
      <c r="D32" s="50">
        <f>D33</f>
        <v>0</v>
      </c>
      <c r="E32" s="51"/>
      <c r="F32" s="65" t="e">
        <f t="shared" si="0"/>
        <v>#DIV/0!</v>
      </c>
    </row>
    <row r="33" spans="1:6" ht="15" customHeight="1" hidden="1">
      <c r="A33" s="6" t="s">
        <v>57</v>
      </c>
      <c r="B33" s="4" t="s">
        <v>58</v>
      </c>
      <c r="C33" s="50">
        <f>C34</f>
        <v>0</v>
      </c>
      <c r="D33" s="50">
        <f>D34</f>
        <v>0</v>
      </c>
      <c r="E33" s="51"/>
      <c r="F33" s="65" t="e">
        <f t="shared" si="0"/>
        <v>#DIV/0!</v>
      </c>
    </row>
    <row r="34" spans="1:6" ht="36.75" customHeight="1" hidden="1">
      <c r="A34" s="6" t="s">
        <v>59</v>
      </c>
      <c r="B34" s="4" t="s">
        <v>60</v>
      </c>
      <c r="C34" s="50">
        <v>0</v>
      </c>
      <c r="D34" s="49">
        <v>0</v>
      </c>
      <c r="E34" s="51"/>
      <c r="F34" s="65" t="e">
        <f t="shared" si="0"/>
        <v>#DIV/0!</v>
      </c>
    </row>
    <row r="35" spans="1:6" s="32" customFormat="1" ht="25.5" customHeight="1">
      <c r="A35" s="34" t="s">
        <v>61</v>
      </c>
      <c r="B35" s="27" t="s">
        <v>62</v>
      </c>
      <c r="C35" s="62">
        <f>C36+C39</f>
        <v>6003300</v>
      </c>
      <c r="D35" s="62">
        <f>D36+D39</f>
        <v>2881400</v>
      </c>
      <c r="E35" s="62">
        <f>E36+E39</f>
        <v>1729100</v>
      </c>
      <c r="F35" s="65">
        <f t="shared" si="0"/>
        <v>0.7679942698182666</v>
      </c>
    </row>
    <row r="36" spans="1:6" s="32" customFormat="1" ht="38.25" customHeight="1">
      <c r="A36" s="34" t="s">
        <v>63</v>
      </c>
      <c r="B36" s="27" t="s">
        <v>64</v>
      </c>
      <c r="C36" s="62">
        <f>C37+C38</f>
        <v>1603700</v>
      </c>
      <c r="D36" s="62">
        <f>D37+D38</f>
        <v>763800</v>
      </c>
      <c r="E36" s="62">
        <f>E37+E38</f>
        <v>413800</v>
      </c>
      <c r="F36" s="65">
        <f t="shared" si="0"/>
        <v>0.7343019267942882</v>
      </c>
    </row>
    <row r="37" spans="1:6" ht="51" customHeight="1">
      <c r="A37" s="6" t="s">
        <v>65</v>
      </c>
      <c r="B37" s="4" t="s">
        <v>66</v>
      </c>
      <c r="C37" s="50">
        <v>1571000</v>
      </c>
      <c r="D37" s="49">
        <v>763800</v>
      </c>
      <c r="E37" s="51">
        <v>413800</v>
      </c>
      <c r="F37" s="65">
        <f t="shared" si="0"/>
        <v>0.7495862507956715</v>
      </c>
    </row>
    <row r="38" spans="1:6" ht="88.5" customHeight="1">
      <c r="A38" s="6" t="s">
        <v>67</v>
      </c>
      <c r="B38" s="4" t="s">
        <v>68</v>
      </c>
      <c r="C38" s="50">
        <v>32700</v>
      </c>
      <c r="D38" s="49">
        <v>0</v>
      </c>
      <c r="E38" s="51">
        <v>0</v>
      </c>
      <c r="F38" s="65">
        <f t="shared" si="0"/>
        <v>0</v>
      </c>
    </row>
    <row r="39" spans="1:6" s="32" customFormat="1" ht="24" customHeight="1">
      <c r="A39" s="34" t="s">
        <v>69</v>
      </c>
      <c r="B39" s="27" t="s">
        <v>70</v>
      </c>
      <c r="C39" s="62">
        <f>C40</f>
        <v>4399600</v>
      </c>
      <c r="D39" s="62">
        <f>D40</f>
        <v>2117600</v>
      </c>
      <c r="E39" s="62">
        <f>E40</f>
        <v>1315300</v>
      </c>
      <c r="F39" s="65">
        <f t="shared" si="0"/>
        <v>0.7802754795890535</v>
      </c>
    </row>
    <row r="40" spans="1:6" s="32" customFormat="1" ht="63.75" customHeight="1" hidden="1">
      <c r="A40" s="34" t="s">
        <v>71</v>
      </c>
      <c r="B40" s="27" t="s">
        <v>72</v>
      </c>
      <c r="C40" s="62">
        <f>C41+C42</f>
        <v>4399600</v>
      </c>
      <c r="D40" s="62">
        <f>D41+D42</f>
        <v>2117600</v>
      </c>
      <c r="E40" s="62">
        <f>E41+E42</f>
        <v>1315300</v>
      </c>
      <c r="F40" s="65">
        <f t="shared" si="0"/>
        <v>0.7802754795890535</v>
      </c>
    </row>
    <row r="41" spans="1:6" ht="51" customHeight="1">
      <c r="A41" s="6" t="s">
        <v>73</v>
      </c>
      <c r="B41" s="4" t="s">
        <v>74</v>
      </c>
      <c r="C41" s="50">
        <v>4185600</v>
      </c>
      <c r="D41" s="49">
        <v>2046400</v>
      </c>
      <c r="E41" s="51">
        <v>1226300</v>
      </c>
      <c r="F41" s="65">
        <f t="shared" si="0"/>
        <v>0.7818950688073395</v>
      </c>
    </row>
    <row r="42" spans="1:6" ht="39" customHeight="1">
      <c r="A42" s="7" t="s">
        <v>75</v>
      </c>
      <c r="B42" s="4" t="s">
        <v>76</v>
      </c>
      <c r="C42" s="50">
        <v>214000</v>
      </c>
      <c r="D42" s="58">
        <v>71200</v>
      </c>
      <c r="E42" s="51">
        <v>89000</v>
      </c>
      <c r="F42" s="65">
        <f t="shared" si="0"/>
        <v>0.7485981308411215</v>
      </c>
    </row>
    <row r="43" spans="1:6" s="38" customFormat="1" ht="14.25" customHeight="1">
      <c r="A43" s="36"/>
      <c r="B43" s="37" t="s">
        <v>77</v>
      </c>
      <c r="C43" s="64">
        <f>C7+C12+C15+C18+C22+C27</f>
        <v>31310600</v>
      </c>
      <c r="D43" s="64">
        <f>D7+D12+D15+D18+D22+D27</f>
        <v>16788391.36</v>
      </c>
      <c r="E43" s="64">
        <f>E7+E12+E15+E18+E22+E27</f>
        <v>7891518.65</v>
      </c>
      <c r="F43" s="65">
        <f t="shared" si="0"/>
        <v>0.78822858744323</v>
      </c>
    </row>
    <row r="44" spans="1:6" ht="15" customHeight="1">
      <c r="A44" s="138" t="s">
        <v>78</v>
      </c>
      <c r="B44" s="139"/>
      <c r="C44" s="139"/>
      <c r="D44" s="139"/>
      <c r="E44" s="141"/>
      <c r="F44" s="46"/>
    </row>
    <row r="45" spans="1:6" ht="25.5" customHeight="1">
      <c r="A45" s="9" t="s">
        <v>79</v>
      </c>
      <c r="B45" s="10" t="s">
        <v>80</v>
      </c>
      <c r="C45" s="47">
        <f>C46</f>
        <v>1930400</v>
      </c>
      <c r="D45" s="47">
        <f>D46</f>
        <v>917009.6699999999</v>
      </c>
      <c r="E45" s="47">
        <f>E46</f>
        <v>167464.16999999998</v>
      </c>
      <c r="F45" s="65">
        <f t="shared" si="0"/>
        <v>0.561787111479486</v>
      </c>
    </row>
    <row r="46" spans="1:6" s="32" customFormat="1" ht="15" customHeight="1">
      <c r="A46" s="35" t="s">
        <v>81</v>
      </c>
      <c r="B46" s="11" t="s">
        <v>82</v>
      </c>
      <c r="C46" s="48">
        <f>C47+C58</f>
        <v>1930400</v>
      </c>
      <c r="D46" s="48">
        <f>D47+D58</f>
        <v>917009.6699999999</v>
      </c>
      <c r="E46" s="48">
        <f>E47+E58</f>
        <v>167464.16999999998</v>
      </c>
      <c r="F46" s="65">
        <f t="shared" si="0"/>
        <v>0.561787111479486</v>
      </c>
    </row>
    <row r="47" spans="1:6" s="32" customFormat="1" ht="39.75" customHeight="1" hidden="1">
      <c r="A47" s="35" t="s">
        <v>83</v>
      </c>
      <c r="B47" s="12" t="s">
        <v>84</v>
      </c>
      <c r="C47" s="48">
        <f aca="true" t="shared" si="6" ref="C47:E48">C48</f>
        <v>951000</v>
      </c>
      <c r="D47" s="48">
        <f t="shared" si="6"/>
        <v>494938.47</v>
      </c>
      <c r="E47" s="48">
        <f t="shared" si="6"/>
        <v>67099.33</v>
      </c>
      <c r="F47" s="65">
        <f t="shared" si="0"/>
        <v>0.5909966351209253</v>
      </c>
    </row>
    <row r="48" spans="1:6" s="32" customFormat="1" ht="13.5" customHeight="1">
      <c r="A48" s="35" t="s">
        <v>85</v>
      </c>
      <c r="B48" s="13" t="s">
        <v>86</v>
      </c>
      <c r="C48" s="48">
        <f t="shared" si="6"/>
        <v>951000</v>
      </c>
      <c r="D48" s="48">
        <f t="shared" si="6"/>
        <v>494938.47</v>
      </c>
      <c r="E48" s="48">
        <f t="shared" si="6"/>
        <v>67099.33</v>
      </c>
      <c r="F48" s="65">
        <f t="shared" si="0"/>
        <v>0.5909966351209253</v>
      </c>
    </row>
    <row r="49" spans="1:6" s="32" customFormat="1" ht="26.25" customHeight="1" hidden="1">
      <c r="A49" s="35" t="s">
        <v>87</v>
      </c>
      <c r="B49" s="13" t="s">
        <v>88</v>
      </c>
      <c r="C49" s="48">
        <f>C50+C54</f>
        <v>951000</v>
      </c>
      <c r="D49" s="48">
        <f>D50+D54</f>
        <v>494938.47</v>
      </c>
      <c r="E49" s="48">
        <f>E50+E54</f>
        <v>67099.33</v>
      </c>
      <c r="F49" s="65">
        <f t="shared" si="0"/>
        <v>0.5909966351209253</v>
      </c>
    </row>
    <row r="50" spans="1:6" s="32" customFormat="1" ht="14.25" customHeight="1" hidden="1">
      <c r="A50" s="35" t="s">
        <v>89</v>
      </c>
      <c r="B50" s="12" t="s">
        <v>90</v>
      </c>
      <c r="C50" s="48">
        <f>C51+C52+C53</f>
        <v>924400</v>
      </c>
      <c r="D50" s="48">
        <f>D51+D52+D53</f>
        <v>488938.47</v>
      </c>
      <c r="E50" s="48">
        <f>E51+E52+E53</f>
        <v>67099.33</v>
      </c>
      <c r="F50" s="65">
        <f t="shared" si="0"/>
        <v>0.6015121159671137</v>
      </c>
    </row>
    <row r="51" spans="1:6" ht="14.25" customHeight="1">
      <c r="A51" s="7" t="s">
        <v>91</v>
      </c>
      <c r="B51" s="15" t="s">
        <v>92</v>
      </c>
      <c r="C51" s="49">
        <v>732500</v>
      </c>
      <c r="D51" s="50">
        <v>397497.32</v>
      </c>
      <c r="E51" s="51">
        <v>53169.29</v>
      </c>
      <c r="F51" s="65">
        <f t="shared" si="0"/>
        <v>0.615244518771331</v>
      </c>
    </row>
    <row r="52" spans="1:6" ht="15" customHeight="1">
      <c r="A52" s="7" t="s">
        <v>93</v>
      </c>
      <c r="B52" s="15" t="s">
        <v>94</v>
      </c>
      <c r="C52" s="49">
        <v>0</v>
      </c>
      <c r="D52" s="50">
        <v>0</v>
      </c>
      <c r="E52" s="51">
        <v>0</v>
      </c>
      <c r="F52" s="65"/>
    </row>
    <row r="53" spans="1:6" ht="13.5" customHeight="1">
      <c r="A53" s="7" t="s">
        <v>95</v>
      </c>
      <c r="B53" s="15" t="s">
        <v>96</v>
      </c>
      <c r="C53" s="49">
        <v>191900</v>
      </c>
      <c r="D53" s="50">
        <v>91441.15</v>
      </c>
      <c r="E53" s="51">
        <v>13930.04</v>
      </c>
      <c r="F53" s="65">
        <f t="shared" si="0"/>
        <v>0.5490942678478374</v>
      </c>
    </row>
    <row r="54" spans="1:6" s="32" customFormat="1" ht="13.5" customHeight="1" hidden="1">
      <c r="A54" s="35" t="s">
        <v>97</v>
      </c>
      <c r="B54" s="40" t="s">
        <v>98</v>
      </c>
      <c r="C54" s="48">
        <f>C55+C56+C57</f>
        <v>26600</v>
      </c>
      <c r="D54" s="48">
        <f>D55+D56+D57</f>
        <v>6000</v>
      </c>
      <c r="E54" s="48">
        <f>E55+E56+E57</f>
        <v>0</v>
      </c>
      <c r="F54" s="65">
        <f t="shared" si="0"/>
        <v>0.22556390977443608</v>
      </c>
    </row>
    <row r="55" spans="1:6" ht="13.5" customHeight="1">
      <c r="A55" s="7" t="s">
        <v>99</v>
      </c>
      <c r="B55" s="16" t="s">
        <v>100</v>
      </c>
      <c r="C55" s="49">
        <v>18000</v>
      </c>
      <c r="D55" s="49">
        <v>6000</v>
      </c>
      <c r="E55" s="51">
        <v>0</v>
      </c>
      <c r="F55" s="65">
        <f t="shared" si="0"/>
        <v>0.3333333333333333</v>
      </c>
    </row>
    <row r="56" spans="1:6" ht="13.5" customHeight="1">
      <c r="A56" s="7" t="s">
        <v>101</v>
      </c>
      <c r="B56" s="15" t="s">
        <v>102</v>
      </c>
      <c r="C56" s="49">
        <v>0</v>
      </c>
      <c r="D56" s="49">
        <v>0</v>
      </c>
      <c r="E56" s="51">
        <v>0</v>
      </c>
      <c r="F56" s="65"/>
    </row>
    <row r="57" spans="1:6" ht="14.25" customHeight="1">
      <c r="A57" s="7" t="s">
        <v>103</v>
      </c>
      <c r="B57" s="15" t="s">
        <v>104</v>
      </c>
      <c r="C57" s="49">
        <v>8600</v>
      </c>
      <c r="D57" s="50">
        <v>0</v>
      </c>
      <c r="E57" s="51">
        <v>0</v>
      </c>
      <c r="F57" s="65">
        <f t="shared" si="0"/>
        <v>0</v>
      </c>
    </row>
    <row r="58" spans="1:6" s="32" customFormat="1" ht="26.25" customHeight="1">
      <c r="A58" s="35" t="s">
        <v>105</v>
      </c>
      <c r="B58" s="12" t="s">
        <v>106</v>
      </c>
      <c r="C58" s="48">
        <f>C59+C63</f>
        <v>979400</v>
      </c>
      <c r="D58" s="48">
        <f>D59+D63</f>
        <v>422071.2</v>
      </c>
      <c r="E58" s="48">
        <f>E59+E63</f>
        <v>100364.84</v>
      </c>
      <c r="F58" s="65">
        <f t="shared" si="0"/>
        <v>0.5334245864815194</v>
      </c>
    </row>
    <row r="59" spans="1:6" s="32" customFormat="1" ht="25.5" customHeight="1">
      <c r="A59" s="35" t="s">
        <v>107</v>
      </c>
      <c r="B59" s="17" t="s">
        <v>108</v>
      </c>
      <c r="C59" s="48">
        <f aca="true" t="shared" si="7" ref="C59:E61">C60</f>
        <v>93000</v>
      </c>
      <c r="D59" s="48">
        <f t="shared" si="7"/>
        <v>13840</v>
      </c>
      <c r="E59" s="48">
        <f t="shared" si="7"/>
        <v>0</v>
      </c>
      <c r="F59" s="65">
        <f t="shared" si="0"/>
        <v>0.14881720430107526</v>
      </c>
    </row>
    <row r="60" spans="1:6" s="32" customFormat="1" ht="27" customHeight="1" hidden="1">
      <c r="A60" s="35" t="s">
        <v>109</v>
      </c>
      <c r="B60" s="13" t="s">
        <v>88</v>
      </c>
      <c r="C60" s="48">
        <f t="shared" si="7"/>
        <v>93000</v>
      </c>
      <c r="D60" s="48">
        <f t="shared" si="7"/>
        <v>13840</v>
      </c>
      <c r="E60" s="48">
        <f t="shared" si="7"/>
        <v>0</v>
      </c>
      <c r="F60" s="65">
        <f t="shared" si="0"/>
        <v>0.14881720430107526</v>
      </c>
    </row>
    <row r="61" spans="1:6" s="32" customFormat="1" ht="14.25" customHeight="1" hidden="1">
      <c r="A61" s="35" t="s">
        <v>110</v>
      </c>
      <c r="B61" s="12" t="s">
        <v>90</v>
      </c>
      <c r="C61" s="48">
        <f t="shared" si="7"/>
        <v>93000</v>
      </c>
      <c r="D61" s="48">
        <f t="shared" si="7"/>
        <v>13840</v>
      </c>
      <c r="E61" s="48">
        <f t="shared" si="7"/>
        <v>0</v>
      </c>
      <c r="F61" s="65">
        <f t="shared" si="0"/>
        <v>0.14881720430107526</v>
      </c>
    </row>
    <row r="62" spans="1:6" ht="14.25" customHeight="1">
      <c r="A62" s="7" t="s">
        <v>111</v>
      </c>
      <c r="B62" s="15" t="s">
        <v>94</v>
      </c>
      <c r="C62" s="52">
        <v>93000</v>
      </c>
      <c r="D62" s="52">
        <v>13840</v>
      </c>
      <c r="E62" s="51">
        <v>0</v>
      </c>
      <c r="F62" s="65">
        <f t="shared" si="0"/>
        <v>0.14881720430107526</v>
      </c>
    </row>
    <row r="63" spans="1:6" s="32" customFormat="1" ht="27" customHeight="1">
      <c r="A63" s="35" t="s">
        <v>112</v>
      </c>
      <c r="B63" s="17" t="s">
        <v>113</v>
      </c>
      <c r="C63" s="48">
        <f>C65</f>
        <v>886400</v>
      </c>
      <c r="D63" s="48">
        <f>D65</f>
        <v>408231.2</v>
      </c>
      <c r="E63" s="48">
        <f>E65</f>
        <v>100364.84</v>
      </c>
      <c r="F63" s="65">
        <f t="shared" si="0"/>
        <v>0.5737771209386282</v>
      </c>
    </row>
    <row r="64" spans="1:6" s="32" customFormat="1" ht="27.75" customHeight="1">
      <c r="A64" s="35" t="s">
        <v>114</v>
      </c>
      <c r="B64" s="13" t="s">
        <v>88</v>
      </c>
      <c r="C64" s="48">
        <f>C65</f>
        <v>886400</v>
      </c>
      <c r="D64" s="48">
        <f>D65</f>
        <v>408231.2</v>
      </c>
      <c r="E64" s="48">
        <f>E65</f>
        <v>100364.84</v>
      </c>
      <c r="F64" s="65">
        <f t="shared" si="0"/>
        <v>0.5737771209386282</v>
      </c>
    </row>
    <row r="65" spans="1:6" s="32" customFormat="1" ht="14.25" customHeight="1" hidden="1">
      <c r="A65" s="35" t="s">
        <v>115</v>
      </c>
      <c r="B65" s="12" t="s">
        <v>90</v>
      </c>
      <c r="C65" s="48">
        <f>C66+C67</f>
        <v>886400</v>
      </c>
      <c r="D65" s="48">
        <f>D66+D67</f>
        <v>408231.2</v>
      </c>
      <c r="E65" s="48">
        <f>E66+E67</f>
        <v>100364.84</v>
      </c>
      <c r="F65" s="65">
        <f t="shared" si="0"/>
        <v>0.5737771209386282</v>
      </c>
    </row>
    <row r="66" spans="1:6" ht="13.5" customHeight="1">
      <c r="A66" s="7" t="s">
        <v>116</v>
      </c>
      <c r="B66" s="15" t="s">
        <v>117</v>
      </c>
      <c r="C66" s="49">
        <v>702400</v>
      </c>
      <c r="D66" s="50">
        <v>324968.9</v>
      </c>
      <c r="E66" s="53">
        <v>79527.88</v>
      </c>
      <c r="F66" s="65">
        <f t="shared" si="0"/>
        <v>0.575878103644647</v>
      </c>
    </row>
    <row r="67" spans="1:6" ht="14.25" customHeight="1">
      <c r="A67" s="7" t="s">
        <v>118</v>
      </c>
      <c r="B67" s="15" t="s">
        <v>119</v>
      </c>
      <c r="C67" s="49">
        <v>184000</v>
      </c>
      <c r="D67" s="49">
        <v>83262.3</v>
      </c>
      <c r="E67" s="51">
        <v>20836.96</v>
      </c>
      <c r="F67" s="65">
        <f t="shared" si="0"/>
        <v>0.565756847826087</v>
      </c>
    </row>
    <row r="68" spans="1:6" ht="15.75" customHeight="1">
      <c r="A68" s="9" t="s">
        <v>120</v>
      </c>
      <c r="B68" s="18" t="s">
        <v>121</v>
      </c>
      <c r="C68" s="54">
        <f aca="true" t="shared" si="8" ref="C68:E73">C69</f>
        <v>1507000</v>
      </c>
      <c r="D68" s="54">
        <f t="shared" si="8"/>
        <v>1506610.89</v>
      </c>
      <c r="E68" s="54">
        <f t="shared" si="8"/>
        <v>0</v>
      </c>
      <c r="F68" s="65">
        <f t="shared" si="0"/>
        <v>0.9997417982747179</v>
      </c>
    </row>
    <row r="69" spans="1:6" s="32" customFormat="1" ht="14.25" customHeight="1">
      <c r="A69" s="35" t="s">
        <v>122</v>
      </c>
      <c r="B69" s="11" t="s">
        <v>82</v>
      </c>
      <c r="C69" s="55">
        <f t="shared" si="8"/>
        <v>1507000</v>
      </c>
      <c r="D69" s="55">
        <f t="shared" si="8"/>
        <v>1506610.89</v>
      </c>
      <c r="E69" s="55">
        <f t="shared" si="8"/>
        <v>0</v>
      </c>
      <c r="F69" s="65">
        <f t="shared" si="0"/>
        <v>0.9997417982747179</v>
      </c>
    </row>
    <row r="70" spans="1:6" s="32" customFormat="1" ht="15" customHeight="1" hidden="1">
      <c r="A70" s="35" t="s">
        <v>123</v>
      </c>
      <c r="B70" s="8" t="s">
        <v>124</v>
      </c>
      <c r="C70" s="56">
        <f t="shared" si="8"/>
        <v>1507000</v>
      </c>
      <c r="D70" s="56">
        <f t="shared" si="8"/>
        <v>1506610.89</v>
      </c>
      <c r="E70" s="56">
        <f t="shared" si="8"/>
        <v>0</v>
      </c>
      <c r="F70" s="65">
        <f t="shared" si="0"/>
        <v>0.9997417982747179</v>
      </c>
    </row>
    <row r="71" spans="1:6" s="32" customFormat="1" ht="27.75" customHeight="1" hidden="1">
      <c r="A71" s="35" t="s">
        <v>125</v>
      </c>
      <c r="B71" s="17" t="s">
        <v>126</v>
      </c>
      <c r="C71" s="57">
        <f t="shared" si="8"/>
        <v>1507000</v>
      </c>
      <c r="D71" s="57">
        <f t="shared" si="8"/>
        <v>1506610.89</v>
      </c>
      <c r="E71" s="57">
        <f t="shared" si="8"/>
        <v>0</v>
      </c>
      <c r="F71" s="65">
        <f t="shared" si="0"/>
        <v>0.9997417982747179</v>
      </c>
    </row>
    <row r="72" spans="1:6" s="32" customFormat="1" ht="27" customHeight="1" hidden="1">
      <c r="A72" s="35" t="s">
        <v>127</v>
      </c>
      <c r="B72" s="17" t="s">
        <v>88</v>
      </c>
      <c r="C72" s="57">
        <f t="shared" si="8"/>
        <v>1507000</v>
      </c>
      <c r="D72" s="57">
        <f t="shared" si="8"/>
        <v>1506610.89</v>
      </c>
      <c r="E72" s="57">
        <f t="shared" si="8"/>
        <v>0</v>
      </c>
      <c r="F72" s="65">
        <f aca="true" t="shared" si="9" ref="F72:F135">SUM(D72+E72)/C72</f>
        <v>0.9997417982747179</v>
      </c>
    </row>
    <row r="73" spans="1:6" s="32" customFormat="1" ht="14.25" customHeight="1" hidden="1">
      <c r="A73" s="35" t="s">
        <v>128</v>
      </c>
      <c r="B73" s="40" t="s">
        <v>98</v>
      </c>
      <c r="C73" s="57">
        <f t="shared" si="8"/>
        <v>1507000</v>
      </c>
      <c r="D73" s="57">
        <f t="shared" si="8"/>
        <v>1506610.89</v>
      </c>
      <c r="E73" s="57">
        <f t="shared" si="8"/>
        <v>0</v>
      </c>
      <c r="F73" s="65">
        <f t="shared" si="9"/>
        <v>0.9997417982747179</v>
      </c>
    </row>
    <row r="74" spans="1:6" ht="15.75" customHeight="1">
      <c r="A74" s="7" t="s">
        <v>129</v>
      </c>
      <c r="B74" s="15" t="s">
        <v>104</v>
      </c>
      <c r="C74" s="52">
        <v>1507000</v>
      </c>
      <c r="D74" s="52">
        <v>1506610.89</v>
      </c>
      <c r="E74" s="51">
        <v>0</v>
      </c>
      <c r="F74" s="65">
        <f t="shared" si="9"/>
        <v>0.9997417982747179</v>
      </c>
    </row>
    <row r="75" spans="1:6" ht="27.75" customHeight="1">
      <c r="A75" s="9" t="s">
        <v>130</v>
      </c>
      <c r="B75" s="19" t="s">
        <v>131</v>
      </c>
      <c r="C75" s="54">
        <f>C76+C138+C155+C161+C211+C217+C229+C247+C253</f>
        <v>28873200</v>
      </c>
      <c r="D75" s="54">
        <f>D76+D138+D155+D161+D211+D217+D229+D247+D253</f>
        <v>7668180.06</v>
      </c>
      <c r="E75" s="54">
        <f>E76+E138+E155+E161+E211+E217+E229+E247+E253</f>
        <v>3050243.83</v>
      </c>
      <c r="F75" s="65">
        <f t="shared" si="9"/>
        <v>0.3712239685937132</v>
      </c>
    </row>
    <row r="76" spans="1:6" s="32" customFormat="1" ht="14.25" customHeight="1">
      <c r="A76" s="35" t="s">
        <v>132</v>
      </c>
      <c r="B76" s="11" t="s">
        <v>82</v>
      </c>
      <c r="C76" s="56">
        <f>C77+C121+C125</f>
        <v>9379600</v>
      </c>
      <c r="D76" s="56">
        <f>D77+D121+D125</f>
        <v>3993440.9</v>
      </c>
      <c r="E76" s="56">
        <f>E77+E121+E125</f>
        <v>940019.52</v>
      </c>
      <c r="F76" s="65">
        <f t="shared" si="9"/>
        <v>0.5259776984093139</v>
      </c>
    </row>
    <row r="77" spans="1:6" s="32" customFormat="1" ht="52.5" customHeight="1" hidden="1">
      <c r="A77" s="35" t="s">
        <v>133</v>
      </c>
      <c r="B77" s="12" t="s">
        <v>134</v>
      </c>
      <c r="C77" s="48">
        <f>C78+C85+C100+C113</f>
        <v>8784600</v>
      </c>
      <c r="D77" s="48">
        <f>D78+D85+D100+D113</f>
        <v>3823040.9</v>
      </c>
      <c r="E77" s="48">
        <f>E78+E85+E100+E113</f>
        <v>854719.52</v>
      </c>
      <c r="F77" s="65">
        <f t="shared" si="9"/>
        <v>0.532495551305694</v>
      </c>
    </row>
    <row r="78" spans="1:6" s="32" customFormat="1" ht="42" customHeight="1">
      <c r="A78" s="35" t="s">
        <v>135</v>
      </c>
      <c r="B78" s="20" t="s">
        <v>136</v>
      </c>
      <c r="C78" s="48">
        <f>C79</f>
        <v>1007400</v>
      </c>
      <c r="D78" s="48">
        <f>D79</f>
        <v>532869.9400000001</v>
      </c>
      <c r="E78" s="48">
        <f>E79</f>
        <v>77778.88</v>
      </c>
      <c r="F78" s="65">
        <f t="shared" si="9"/>
        <v>0.6061632122295018</v>
      </c>
    </row>
    <row r="79" spans="1:6" s="32" customFormat="1" ht="12.75" customHeight="1" hidden="1">
      <c r="A79" s="35" t="s">
        <v>137</v>
      </c>
      <c r="B79" s="13" t="s">
        <v>88</v>
      </c>
      <c r="C79" s="48">
        <f>C80+C83</f>
        <v>1007400</v>
      </c>
      <c r="D79" s="48">
        <f>D80+D83</f>
        <v>532869.9400000001</v>
      </c>
      <c r="E79" s="48">
        <f>E80+E83</f>
        <v>77778.88</v>
      </c>
      <c r="F79" s="65">
        <f t="shared" si="9"/>
        <v>0.6061632122295018</v>
      </c>
    </row>
    <row r="80" spans="1:6" s="32" customFormat="1" ht="12.75" customHeight="1" hidden="1">
      <c r="A80" s="35" t="s">
        <v>138</v>
      </c>
      <c r="B80" s="12" t="s">
        <v>90</v>
      </c>
      <c r="C80" s="48">
        <f>C81+C82</f>
        <v>989400</v>
      </c>
      <c r="D80" s="48">
        <f>D81+D82</f>
        <v>526869.9400000001</v>
      </c>
      <c r="E80" s="48">
        <f>E81+E82</f>
        <v>77778.88</v>
      </c>
      <c r="F80" s="65">
        <f t="shared" si="9"/>
        <v>0.6111267636951688</v>
      </c>
    </row>
    <row r="81" spans="1:6" ht="12.75" customHeight="1">
      <c r="A81" s="7" t="s">
        <v>139</v>
      </c>
      <c r="B81" s="15" t="s">
        <v>117</v>
      </c>
      <c r="C81" s="49">
        <v>784100</v>
      </c>
      <c r="D81" s="50">
        <v>452340.03</v>
      </c>
      <c r="E81" s="51">
        <v>61631.25</v>
      </c>
      <c r="F81" s="65">
        <f t="shared" si="9"/>
        <v>0.6554920035709731</v>
      </c>
    </row>
    <row r="82" spans="1:6" ht="12.75" customHeight="1">
      <c r="A82" s="7" t="s">
        <v>140</v>
      </c>
      <c r="B82" s="15" t="s">
        <v>119</v>
      </c>
      <c r="C82" s="49">
        <v>205300</v>
      </c>
      <c r="D82" s="50">
        <v>74529.91</v>
      </c>
      <c r="E82" s="51">
        <v>16147.63</v>
      </c>
      <c r="F82" s="65">
        <f t="shared" si="9"/>
        <v>0.4416830979055042</v>
      </c>
    </row>
    <row r="83" spans="1:6" s="32" customFormat="1" ht="13.5" customHeight="1" hidden="1">
      <c r="A83" s="35" t="s">
        <v>141</v>
      </c>
      <c r="B83" s="40" t="s">
        <v>98</v>
      </c>
      <c r="C83" s="48">
        <f>C84</f>
        <v>18000</v>
      </c>
      <c r="D83" s="48">
        <f>D84</f>
        <v>6000</v>
      </c>
      <c r="E83" s="48">
        <f>E84</f>
        <v>0</v>
      </c>
      <c r="F83" s="65">
        <f t="shared" si="9"/>
        <v>0.3333333333333333</v>
      </c>
    </row>
    <row r="84" spans="1:6" ht="13.5" customHeight="1">
      <c r="A84" s="7" t="s">
        <v>142</v>
      </c>
      <c r="B84" s="16" t="s">
        <v>100</v>
      </c>
      <c r="C84" s="49">
        <v>18000</v>
      </c>
      <c r="D84" s="49">
        <v>6000</v>
      </c>
      <c r="E84" s="51">
        <v>0</v>
      </c>
      <c r="F84" s="65">
        <f t="shared" si="9"/>
        <v>0.3333333333333333</v>
      </c>
    </row>
    <row r="85" spans="1:6" s="32" customFormat="1" ht="40.5" customHeight="1">
      <c r="A85" s="35" t="s">
        <v>143</v>
      </c>
      <c r="B85" s="17" t="s">
        <v>144</v>
      </c>
      <c r="C85" s="55">
        <f>C86</f>
        <v>6173500</v>
      </c>
      <c r="D85" s="55">
        <f>D86</f>
        <v>2609131.2199999997</v>
      </c>
      <c r="E85" s="55">
        <f>E86</f>
        <v>623181.11</v>
      </c>
      <c r="F85" s="65">
        <f t="shared" si="9"/>
        <v>0.5235785745525228</v>
      </c>
    </row>
    <row r="86" spans="1:6" s="32" customFormat="1" ht="12.75" customHeight="1" hidden="1">
      <c r="A86" s="35" t="s">
        <v>145</v>
      </c>
      <c r="B86" s="13" t="s">
        <v>88</v>
      </c>
      <c r="C86" s="48">
        <f>C87+C90+C96+C97</f>
        <v>6173500</v>
      </c>
      <c r="D86" s="48">
        <f>D87+D90+D96+D97</f>
        <v>2609131.2199999997</v>
      </c>
      <c r="E86" s="48">
        <f>E87+E90+E96+E97</f>
        <v>623181.11</v>
      </c>
      <c r="F86" s="65">
        <f t="shared" si="9"/>
        <v>0.5235785745525228</v>
      </c>
    </row>
    <row r="87" spans="1:6" s="32" customFormat="1" ht="12.75" customHeight="1" hidden="1">
      <c r="A87" s="35" t="s">
        <v>146</v>
      </c>
      <c r="B87" s="12" t="s">
        <v>90</v>
      </c>
      <c r="C87" s="48">
        <f>C88+C89</f>
        <v>4396400</v>
      </c>
      <c r="D87" s="48">
        <f>D88+D89</f>
        <v>1953423.04</v>
      </c>
      <c r="E87" s="48">
        <f>E88+E89</f>
        <v>463628.63</v>
      </c>
      <c r="F87" s="65">
        <f t="shared" si="9"/>
        <v>0.5497797447911927</v>
      </c>
    </row>
    <row r="88" spans="1:6" ht="12.75" customHeight="1">
      <c r="A88" s="7" t="s">
        <v>147</v>
      </c>
      <c r="B88" s="15" t="s">
        <v>117</v>
      </c>
      <c r="C88" s="49">
        <v>3483700</v>
      </c>
      <c r="D88" s="49">
        <v>1585073.66</v>
      </c>
      <c r="E88" s="51">
        <v>372354.46</v>
      </c>
      <c r="F88" s="65">
        <f t="shared" si="9"/>
        <v>0.5618819416138013</v>
      </c>
    </row>
    <row r="89" spans="1:6" ht="12.75" customHeight="1">
      <c r="A89" s="7" t="s">
        <v>148</v>
      </c>
      <c r="B89" s="15" t="s">
        <v>119</v>
      </c>
      <c r="C89" s="49">
        <v>912700</v>
      </c>
      <c r="D89" s="49">
        <v>368349.38</v>
      </c>
      <c r="E89" s="51">
        <v>91274.17</v>
      </c>
      <c r="F89" s="65">
        <f t="shared" si="9"/>
        <v>0.5035866659362331</v>
      </c>
    </row>
    <row r="90" spans="1:6" s="32" customFormat="1" ht="12.75" customHeight="1" hidden="1">
      <c r="A90" s="35" t="s">
        <v>149</v>
      </c>
      <c r="B90" s="13" t="s">
        <v>98</v>
      </c>
      <c r="C90" s="48">
        <f>C91+C92+C93+C94+C95</f>
        <v>1321100</v>
      </c>
      <c r="D90" s="48">
        <f>D91+D92+D93+D94+D95</f>
        <v>471451.47</v>
      </c>
      <c r="E90" s="48">
        <f>E91+E92+E93+E94+E95</f>
        <v>153095.25</v>
      </c>
      <c r="F90" s="65">
        <f t="shared" si="9"/>
        <v>0.4727474982968738</v>
      </c>
    </row>
    <row r="91" spans="1:6" ht="12.75" customHeight="1">
      <c r="A91" s="7" t="s">
        <v>150</v>
      </c>
      <c r="B91" s="15" t="s">
        <v>100</v>
      </c>
      <c r="C91" s="49">
        <v>64000</v>
      </c>
      <c r="D91" s="50">
        <v>31508.95</v>
      </c>
      <c r="E91" s="51">
        <v>372.15</v>
      </c>
      <c r="F91" s="65">
        <f t="shared" si="9"/>
        <v>0.49814218750000006</v>
      </c>
    </row>
    <row r="92" spans="1:6" ht="12.75" customHeight="1">
      <c r="A92" s="7" t="s">
        <v>151</v>
      </c>
      <c r="B92" s="15" t="s">
        <v>102</v>
      </c>
      <c r="C92" s="49">
        <v>30200</v>
      </c>
      <c r="D92" s="50">
        <v>15120</v>
      </c>
      <c r="E92" s="51">
        <v>2520</v>
      </c>
      <c r="F92" s="65">
        <f t="shared" si="9"/>
        <v>0.5841059602649007</v>
      </c>
    </row>
    <row r="93" spans="1:6" ht="12.75" customHeight="1">
      <c r="A93" s="7" t="s">
        <v>152</v>
      </c>
      <c r="B93" s="15" t="s">
        <v>153</v>
      </c>
      <c r="C93" s="49">
        <v>180300</v>
      </c>
      <c r="D93" s="50">
        <v>122217.66</v>
      </c>
      <c r="E93" s="51">
        <v>43377.81</v>
      </c>
      <c r="F93" s="65">
        <f t="shared" si="9"/>
        <v>0.9184440931780367</v>
      </c>
    </row>
    <row r="94" spans="1:6" ht="12.75" customHeight="1">
      <c r="A94" s="7" t="s">
        <v>154</v>
      </c>
      <c r="B94" s="15" t="s">
        <v>155</v>
      </c>
      <c r="C94" s="49">
        <v>200400</v>
      </c>
      <c r="D94" s="50">
        <v>93136</v>
      </c>
      <c r="E94" s="51">
        <v>16788.6</v>
      </c>
      <c r="F94" s="65">
        <f t="shared" si="9"/>
        <v>0.5485259481037924</v>
      </c>
    </row>
    <row r="95" spans="1:6" ht="12.75" customHeight="1">
      <c r="A95" s="7" t="s">
        <v>156</v>
      </c>
      <c r="B95" s="15" t="s">
        <v>104</v>
      </c>
      <c r="C95" s="49">
        <v>846200</v>
      </c>
      <c r="D95" s="50">
        <v>209468.86</v>
      </c>
      <c r="E95" s="51">
        <v>90036.69</v>
      </c>
      <c r="F95" s="65">
        <f t="shared" si="9"/>
        <v>0.3539417986291657</v>
      </c>
    </row>
    <row r="96" spans="1:6" ht="12.75" customHeight="1">
      <c r="A96" s="7" t="s">
        <v>157</v>
      </c>
      <c r="B96" s="14" t="s">
        <v>158</v>
      </c>
      <c r="C96" s="49">
        <v>100000</v>
      </c>
      <c r="D96" s="50">
        <v>51780.75</v>
      </c>
      <c r="E96" s="51">
        <v>5061.23</v>
      </c>
      <c r="F96" s="65">
        <f t="shared" si="9"/>
        <v>0.5684197999999999</v>
      </c>
    </row>
    <row r="97" spans="1:6" s="32" customFormat="1" ht="12.75" customHeight="1" hidden="1">
      <c r="A97" s="35" t="s">
        <v>159</v>
      </c>
      <c r="B97" s="13" t="s">
        <v>160</v>
      </c>
      <c r="C97" s="48">
        <f>C98+C99</f>
        <v>356000</v>
      </c>
      <c r="D97" s="48">
        <f>D98+D99</f>
        <v>132475.96</v>
      </c>
      <c r="E97" s="48">
        <f>E98+E99</f>
        <v>1396</v>
      </c>
      <c r="F97" s="65">
        <f t="shared" si="9"/>
        <v>0.37604483146067413</v>
      </c>
    </row>
    <row r="98" spans="1:6" ht="12.75" customHeight="1">
      <c r="A98" s="7" t="s">
        <v>161</v>
      </c>
      <c r="B98" s="15" t="s">
        <v>162</v>
      </c>
      <c r="C98" s="49">
        <v>196000</v>
      </c>
      <c r="D98" s="50">
        <v>86200</v>
      </c>
      <c r="E98" s="51">
        <v>0</v>
      </c>
      <c r="F98" s="65">
        <f t="shared" si="9"/>
        <v>0.43979591836734694</v>
      </c>
    </row>
    <row r="99" spans="1:6" ht="12.75" customHeight="1">
      <c r="A99" s="7" t="s">
        <v>163</v>
      </c>
      <c r="B99" s="15" t="s">
        <v>164</v>
      </c>
      <c r="C99" s="49">
        <v>160000</v>
      </c>
      <c r="D99" s="50">
        <v>46275.96</v>
      </c>
      <c r="E99" s="51">
        <v>1396</v>
      </c>
      <c r="F99" s="65">
        <f t="shared" si="9"/>
        <v>0.29794975</v>
      </c>
    </row>
    <row r="100" spans="1:6" s="32" customFormat="1" ht="26.25" customHeight="1">
      <c r="A100" s="35" t="s">
        <v>165</v>
      </c>
      <c r="B100" s="17" t="s">
        <v>166</v>
      </c>
      <c r="C100" s="55">
        <f>C101</f>
        <v>1571000</v>
      </c>
      <c r="D100" s="55">
        <f>D101</f>
        <v>665039.7400000001</v>
      </c>
      <c r="E100" s="55">
        <f>E101</f>
        <v>153759.53</v>
      </c>
      <c r="F100" s="65">
        <f t="shared" si="9"/>
        <v>0.5211962253341821</v>
      </c>
    </row>
    <row r="101" spans="1:6" s="32" customFormat="1" ht="38.25" customHeight="1" hidden="1">
      <c r="A101" s="35" t="s">
        <v>167</v>
      </c>
      <c r="B101" s="13" t="s">
        <v>168</v>
      </c>
      <c r="C101" s="55">
        <f>C102+C105+C110</f>
        <v>1571000</v>
      </c>
      <c r="D101" s="55">
        <f>D102+D105+D110</f>
        <v>665039.7400000001</v>
      </c>
      <c r="E101" s="55">
        <f>E102+E105+E110</f>
        <v>153759.53</v>
      </c>
      <c r="F101" s="65">
        <f t="shared" si="9"/>
        <v>0.5211962253341821</v>
      </c>
    </row>
    <row r="102" spans="1:6" s="32" customFormat="1" ht="15.75" customHeight="1" hidden="1">
      <c r="A102" s="35" t="s">
        <v>169</v>
      </c>
      <c r="B102" s="12" t="s">
        <v>90</v>
      </c>
      <c r="C102" s="55">
        <f>C103+C104</f>
        <v>1456200</v>
      </c>
      <c r="D102" s="55">
        <f>D103+D104</f>
        <v>638478.5900000001</v>
      </c>
      <c r="E102" s="55">
        <f>E103+E104</f>
        <v>150894.53</v>
      </c>
      <c r="F102" s="65">
        <f t="shared" si="9"/>
        <v>0.5420774069495949</v>
      </c>
    </row>
    <row r="103" spans="1:6" ht="15" customHeight="1">
      <c r="A103" s="7" t="s">
        <v>170</v>
      </c>
      <c r="B103" s="15" t="s">
        <v>117</v>
      </c>
      <c r="C103" s="58">
        <v>1153900</v>
      </c>
      <c r="D103" s="59">
        <v>492870.09</v>
      </c>
      <c r="E103" s="51">
        <v>122422.24</v>
      </c>
      <c r="F103" s="65">
        <f t="shared" si="9"/>
        <v>0.533228468671462</v>
      </c>
    </row>
    <row r="104" spans="1:6" ht="15" customHeight="1">
      <c r="A104" s="7" t="s">
        <v>171</v>
      </c>
      <c r="B104" s="15" t="s">
        <v>119</v>
      </c>
      <c r="C104" s="58">
        <v>302300</v>
      </c>
      <c r="D104" s="59">
        <v>145608.5</v>
      </c>
      <c r="E104" s="51">
        <v>28472.29</v>
      </c>
      <c r="F104" s="65">
        <f t="shared" si="9"/>
        <v>0.5758544161429044</v>
      </c>
    </row>
    <row r="105" spans="1:6" s="32" customFormat="1" ht="15" customHeight="1" hidden="1">
      <c r="A105" s="35" t="s">
        <v>172</v>
      </c>
      <c r="B105" s="40" t="s">
        <v>98</v>
      </c>
      <c r="C105" s="55">
        <f>C106+C107+C108+C109</f>
        <v>80800</v>
      </c>
      <c r="D105" s="55">
        <f>D106+D107+D108+D109</f>
        <v>15632.15</v>
      </c>
      <c r="E105" s="55">
        <f>E106+E107+E108+E109</f>
        <v>2865</v>
      </c>
      <c r="F105" s="65">
        <f t="shared" si="9"/>
        <v>0.22892512376237625</v>
      </c>
    </row>
    <row r="106" spans="1:6" ht="14.25" customHeight="1">
      <c r="A106" s="7" t="s">
        <v>173</v>
      </c>
      <c r="B106" s="15" t="s">
        <v>100</v>
      </c>
      <c r="C106" s="58">
        <v>1000</v>
      </c>
      <c r="D106" s="59">
        <v>172.15</v>
      </c>
      <c r="E106" s="51">
        <v>345</v>
      </c>
      <c r="F106" s="65">
        <f t="shared" si="9"/>
        <v>0.51715</v>
      </c>
    </row>
    <row r="107" spans="1:6" ht="14.25" customHeight="1">
      <c r="A107" s="7" t="s">
        <v>174</v>
      </c>
      <c r="B107" s="15" t="s">
        <v>102</v>
      </c>
      <c r="C107" s="58">
        <v>30200</v>
      </c>
      <c r="D107" s="59">
        <v>15120</v>
      </c>
      <c r="E107" s="51">
        <v>2520</v>
      </c>
      <c r="F107" s="65">
        <f t="shared" si="9"/>
        <v>0.5841059602649007</v>
      </c>
    </row>
    <row r="108" spans="1:6" ht="15" customHeight="1">
      <c r="A108" s="7" t="s">
        <v>175</v>
      </c>
      <c r="B108" s="15" t="s">
        <v>155</v>
      </c>
      <c r="C108" s="58">
        <v>14000</v>
      </c>
      <c r="D108" s="59">
        <v>340</v>
      </c>
      <c r="E108" s="51">
        <v>0</v>
      </c>
      <c r="F108" s="65">
        <f t="shared" si="9"/>
        <v>0.024285714285714285</v>
      </c>
    </row>
    <row r="109" spans="1:6" ht="15" customHeight="1">
      <c r="A109" s="7" t="s">
        <v>176</v>
      </c>
      <c r="B109" s="15" t="s">
        <v>104</v>
      </c>
      <c r="C109" s="58">
        <v>35600</v>
      </c>
      <c r="D109" s="59">
        <v>0</v>
      </c>
      <c r="E109" s="51">
        <v>0</v>
      </c>
      <c r="F109" s="65">
        <f t="shared" si="9"/>
        <v>0</v>
      </c>
    </row>
    <row r="110" spans="1:6" s="32" customFormat="1" ht="15" customHeight="1" hidden="1">
      <c r="A110" s="35" t="s">
        <v>177</v>
      </c>
      <c r="B110" s="40" t="s">
        <v>160</v>
      </c>
      <c r="C110" s="55">
        <f>C111+C112</f>
        <v>34000</v>
      </c>
      <c r="D110" s="55">
        <f>D111+D112</f>
        <v>10929</v>
      </c>
      <c r="E110" s="55">
        <f>E111+E112</f>
        <v>0</v>
      </c>
      <c r="F110" s="65">
        <f t="shared" si="9"/>
        <v>0.32144117647058823</v>
      </c>
    </row>
    <row r="111" spans="1:6" ht="14.25" customHeight="1">
      <c r="A111" s="7" t="s">
        <v>178</v>
      </c>
      <c r="B111" s="15" t="s">
        <v>162</v>
      </c>
      <c r="C111" s="58">
        <v>10000</v>
      </c>
      <c r="D111" s="59">
        <v>0</v>
      </c>
      <c r="E111" s="51">
        <v>0</v>
      </c>
      <c r="F111" s="65">
        <f t="shared" si="9"/>
        <v>0</v>
      </c>
    </row>
    <row r="112" spans="1:6" ht="15" customHeight="1">
      <c r="A112" s="7" t="s">
        <v>179</v>
      </c>
      <c r="B112" s="15" t="s">
        <v>164</v>
      </c>
      <c r="C112" s="58">
        <v>24000</v>
      </c>
      <c r="D112" s="59">
        <v>10929</v>
      </c>
      <c r="E112" s="51">
        <v>0</v>
      </c>
      <c r="F112" s="65">
        <f t="shared" si="9"/>
        <v>0.455375</v>
      </c>
    </row>
    <row r="113" spans="1:6" s="32" customFormat="1" ht="54" customHeight="1">
      <c r="A113" s="35" t="s">
        <v>180</v>
      </c>
      <c r="B113" s="17" t="s">
        <v>181</v>
      </c>
      <c r="C113" s="55">
        <f>C114</f>
        <v>32700</v>
      </c>
      <c r="D113" s="55">
        <f>D114</f>
        <v>16000</v>
      </c>
      <c r="E113" s="55">
        <f>E114</f>
        <v>0</v>
      </c>
      <c r="F113" s="65">
        <f t="shared" si="9"/>
        <v>0.4892966360856269</v>
      </c>
    </row>
    <row r="114" spans="1:6" s="32" customFormat="1" ht="38.25" customHeight="1" hidden="1">
      <c r="A114" s="35" t="s">
        <v>182</v>
      </c>
      <c r="B114" s="17" t="s">
        <v>168</v>
      </c>
      <c r="C114" s="55">
        <f>C115+C118</f>
        <v>32700</v>
      </c>
      <c r="D114" s="55">
        <f>D115+D118</f>
        <v>16000</v>
      </c>
      <c r="E114" s="55">
        <f>E115+E118</f>
        <v>0</v>
      </c>
      <c r="F114" s="65">
        <f t="shared" si="9"/>
        <v>0.4892966360856269</v>
      </c>
    </row>
    <row r="115" spans="1:6" s="32" customFormat="1" ht="15" customHeight="1" hidden="1">
      <c r="A115" s="35" t="s">
        <v>183</v>
      </c>
      <c r="B115" s="40" t="s">
        <v>98</v>
      </c>
      <c r="C115" s="55">
        <f>C116+C117</f>
        <v>22800</v>
      </c>
      <c r="D115" s="55">
        <f>D116+D117</f>
        <v>16000</v>
      </c>
      <c r="E115" s="55">
        <f>E116+E117</f>
        <v>0</v>
      </c>
      <c r="F115" s="65">
        <f t="shared" si="9"/>
        <v>0.7017543859649122</v>
      </c>
    </row>
    <row r="116" spans="1:6" ht="15" customHeight="1">
      <c r="A116" s="7" t="s">
        <v>184</v>
      </c>
      <c r="B116" s="16" t="s">
        <v>100</v>
      </c>
      <c r="C116" s="58">
        <v>6300</v>
      </c>
      <c r="D116" s="58">
        <v>0</v>
      </c>
      <c r="E116" s="51">
        <v>0</v>
      </c>
      <c r="F116" s="65">
        <f t="shared" si="9"/>
        <v>0</v>
      </c>
    </row>
    <row r="117" spans="1:6" ht="15" customHeight="1">
      <c r="A117" s="7" t="s">
        <v>185</v>
      </c>
      <c r="B117" s="15" t="s">
        <v>104</v>
      </c>
      <c r="C117" s="58">
        <v>16500</v>
      </c>
      <c r="D117" s="59">
        <v>16000</v>
      </c>
      <c r="E117" s="51">
        <v>0</v>
      </c>
      <c r="F117" s="65">
        <f t="shared" si="9"/>
        <v>0.9696969696969697</v>
      </c>
    </row>
    <row r="118" spans="1:6" s="32" customFormat="1" ht="15" customHeight="1" hidden="1">
      <c r="A118" s="35" t="s">
        <v>186</v>
      </c>
      <c r="B118" s="12" t="s">
        <v>160</v>
      </c>
      <c r="C118" s="55">
        <f>C119+C120</f>
        <v>9900</v>
      </c>
      <c r="D118" s="55">
        <f>D119+D120</f>
        <v>0</v>
      </c>
      <c r="E118" s="55">
        <f>E119+E120</f>
        <v>0</v>
      </c>
      <c r="F118" s="65">
        <f t="shared" si="9"/>
        <v>0</v>
      </c>
    </row>
    <row r="119" spans="1:6" ht="15" customHeight="1">
      <c r="A119" s="7" t="s">
        <v>187</v>
      </c>
      <c r="B119" s="15" t="s">
        <v>162</v>
      </c>
      <c r="C119" s="58">
        <v>8000</v>
      </c>
      <c r="D119" s="59">
        <v>0</v>
      </c>
      <c r="E119" s="51">
        <v>0</v>
      </c>
      <c r="F119" s="65">
        <f t="shared" si="9"/>
        <v>0</v>
      </c>
    </row>
    <row r="120" spans="1:6" ht="15" customHeight="1">
      <c r="A120" s="7" t="s">
        <v>188</v>
      </c>
      <c r="B120" s="15" t="s">
        <v>164</v>
      </c>
      <c r="C120" s="58">
        <v>1900</v>
      </c>
      <c r="D120" s="59">
        <v>0</v>
      </c>
      <c r="E120" s="51">
        <v>0</v>
      </c>
      <c r="F120" s="65">
        <f t="shared" si="9"/>
        <v>0</v>
      </c>
    </row>
    <row r="121" spans="1:6" s="32" customFormat="1" ht="15.75" customHeight="1">
      <c r="A121" s="35" t="s">
        <v>189</v>
      </c>
      <c r="B121" s="21" t="s">
        <v>190</v>
      </c>
      <c r="C121" s="48">
        <f>C124</f>
        <v>100000</v>
      </c>
      <c r="D121" s="48">
        <f>D124</f>
        <v>0</v>
      </c>
      <c r="E121" s="48">
        <f>E124</f>
        <v>0</v>
      </c>
      <c r="F121" s="65">
        <f t="shared" si="9"/>
        <v>0</v>
      </c>
    </row>
    <row r="122" spans="1:6" s="32" customFormat="1" ht="14.25" customHeight="1" hidden="1">
      <c r="A122" s="35" t="s">
        <v>191</v>
      </c>
      <c r="B122" s="22" t="s">
        <v>192</v>
      </c>
      <c r="C122" s="48">
        <f>C124</f>
        <v>100000</v>
      </c>
      <c r="D122" s="48">
        <f>D124</f>
        <v>0</v>
      </c>
      <c r="E122" s="48">
        <f>E124</f>
        <v>0</v>
      </c>
      <c r="F122" s="65">
        <f t="shared" si="9"/>
        <v>0</v>
      </c>
    </row>
    <row r="123" spans="1:6" s="32" customFormat="1" ht="13.5" customHeight="1" hidden="1">
      <c r="A123" s="35" t="s">
        <v>193</v>
      </c>
      <c r="B123" s="22" t="s">
        <v>158</v>
      </c>
      <c r="C123" s="48">
        <f>C124</f>
        <v>100000</v>
      </c>
      <c r="D123" s="48">
        <f>D124</f>
        <v>0</v>
      </c>
      <c r="E123" s="48">
        <f>E124</f>
        <v>0</v>
      </c>
      <c r="F123" s="65">
        <f t="shared" si="9"/>
        <v>0</v>
      </c>
    </row>
    <row r="124" spans="1:6" ht="13.5" customHeight="1">
      <c r="A124" s="7" t="s">
        <v>194</v>
      </c>
      <c r="B124" s="23" t="s">
        <v>195</v>
      </c>
      <c r="C124" s="49">
        <v>100000</v>
      </c>
      <c r="D124" s="50">
        <v>0</v>
      </c>
      <c r="E124" s="51">
        <v>0</v>
      </c>
      <c r="F124" s="65">
        <f t="shared" si="9"/>
        <v>0</v>
      </c>
    </row>
    <row r="125" spans="1:6" ht="14.25" customHeight="1" hidden="1">
      <c r="A125" s="7" t="s">
        <v>196</v>
      </c>
      <c r="B125" s="24" t="s">
        <v>197</v>
      </c>
      <c r="C125" s="48">
        <f>C126+C130+C134</f>
        <v>495000</v>
      </c>
      <c r="D125" s="48">
        <f>D126+D130+D134</f>
        <v>170400</v>
      </c>
      <c r="E125" s="48">
        <f>E126+E130+E134</f>
        <v>85300</v>
      </c>
      <c r="F125" s="65">
        <f t="shared" si="9"/>
        <v>0.5165656565656566</v>
      </c>
    </row>
    <row r="126" spans="1:6" s="32" customFormat="1" ht="42" customHeight="1">
      <c r="A126" s="35" t="s">
        <v>198</v>
      </c>
      <c r="B126" s="25" t="s">
        <v>199</v>
      </c>
      <c r="C126" s="55">
        <f aca="true" t="shared" si="10" ref="C126:E128">C127</f>
        <v>74000</v>
      </c>
      <c r="D126" s="55">
        <f t="shared" si="10"/>
        <v>0</v>
      </c>
      <c r="E126" s="55">
        <f t="shared" si="10"/>
        <v>0</v>
      </c>
      <c r="F126" s="65">
        <f t="shared" si="9"/>
        <v>0</v>
      </c>
    </row>
    <row r="127" spans="1:6" s="32" customFormat="1" ht="27" customHeight="1" hidden="1">
      <c r="A127" s="35" t="s">
        <v>200</v>
      </c>
      <c r="B127" s="13" t="s">
        <v>88</v>
      </c>
      <c r="C127" s="55">
        <f t="shared" si="10"/>
        <v>74000</v>
      </c>
      <c r="D127" s="55">
        <f t="shared" si="10"/>
        <v>0</v>
      </c>
      <c r="E127" s="55">
        <f t="shared" si="10"/>
        <v>0</v>
      </c>
      <c r="F127" s="65">
        <f t="shared" si="9"/>
        <v>0</v>
      </c>
    </row>
    <row r="128" spans="1:6" s="32" customFormat="1" ht="15" customHeight="1" hidden="1">
      <c r="A128" s="35" t="s">
        <v>201</v>
      </c>
      <c r="B128" s="41" t="s">
        <v>98</v>
      </c>
      <c r="C128" s="60">
        <f t="shared" si="10"/>
        <v>74000</v>
      </c>
      <c r="D128" s="60">
        <f t="shared" si="10"/>
        <v>0</v>
      </c>
      <c r="E128" s="60">
        <f t="shared" si="10"/>
        <v>0</v>
      </c>
      <c r="F128" s="65">
        <f t="shared" si="9"/>
        <v>0</v>
      </c>
    </row>
    <row r="129" spans="1:6" ht="15" customHeight="1">
      <c r="A129" s="7" t="s">
        <v>202</v>
      </c>
      <c r="B129" s="15" t="s">
        <v>104</v>
      </c>
      <c r="C129" s="58">
        <v>74000</v>
      </c>
      <c r="D129" s="59">
        <v>0</v>
      </c>
      <c r="E129" s="51">
        <v>0</v>
      </c>
      <c r="F129" s="65">
        <f t="shared" si="9"/>
        <v>0</v>
      </c>
    </row>
    <row r="130" spans="1:6" s="32" customFormat="1" ht="68.25" customHeight="1">
      <c r="A130" s="35" t="s">
        <v>203</v>
      </c>
      <c r="B130" s="26" t="s">
        <v>204</v>
      </c>
      <c r="C130" s="48">
        <f aca="true" t="shared" si="11" ref="C130:E132">C131</f>
        <v>341000</v>
      </c>
      <c r="D130" s="48">
        <f t="shared" si="11"/>
        <v>170400</v>
      </c>
      <c r="E130" s="48">
        <f t="shared" si="11"/>
        <v>85300</v>
      </c>
      <c r="F130" s="65">
        <f t="shared" si="9"/>
        <v>0.7498533724340176</v>
      </c>
    </row>
    <row r="131" spans="1:6" s="32" customFormat="1" ht="26.25" customHeight="1" hidden="1">
      <c r="A131" s="35" t="s">
        <v>205</v>
      </c>
      <c r="B131" s="13" t="s">
        <v>88</v>
      </c>
      <c r="C131" s="48">
        <f t="shared" si="11"/>
        <v>341000</v>
      </c>
      <c r="D131" s="48">
        <f t="shared" si="11"/>
        <v>170400</v>
      </c>
      <c r="E131" s="48">
        <f t="shared" si="11"/>
        <v>85300</v>
      </c>
      <c r="F131" s="65">
        <f t="shared" si="9"/>
        <v>0.7498533724340176</v>
      </c>
    </row>
    <row r="132" spans="1:6" s="32" customFormat="1" ht="14.25" customHeight="1" hidden="1">
      <c r="A132" s="35" t="s">
        <v>206</v>
      </c>
      <c r="B132" s="41" t="s">
        <v>98</v>
      </c>
      <c r="C132" s="48">
        <f t="shared" si="11"/>
        <v>341000</v>
      </c>
      <c r="D132" s="48">
        <f t="shared" si="11"/>
        <v>170400</v>
      </c>
      <c r="E132" s="48">
        <f t="shared" si="11"/>
        <v>85300</v>
      </c>
      <c r="F132" s="65">
        <f t="shared" si="9"/>
        <v>0.7498533724340176</v>
      </c>
    </row>
    <row r="133" spans="1:6" ht="14.25" customHeight="1">
      <c r="A133" s="7" t="s">
        <v>207</v>
      </c>
      <c r="B133" s="15" t="s">
        <v>104</v>
      </c>
      <c r="C133" s="49">
        <v>341000</v>
      </c>
      <c r="D133" s="61">
        <v>170400</v>
      </c>
      <c r="E133" s="51">
        <v>85300</v>
      </c>
      <c r="F133" s="65">
        <f t="shared" si="9"/>
        <v>0.7498533724340176</v>
      </c>
    </row>
    <row r="134" spans="1:6" s="32" customFormat="1" ht="15" customHeight="1">
      <c r="A134" s="35" t="s">
        <v>395</v>
      </c>
      <c r="B134" s="13" t="s">
        <v>208</v>
      </c>
      <c r="C134" s="48">
        <f aca="true" t="shared" si="12" ref="C134:E136">C135</f>
        <v>80000</v>
      </c>
      <c r="D134" s="48">
        <f t="shared" si="12"/>
        <v>0</v>
      </c>
      <c r="E134" s="48">
        <f t="shared" si="12"/>
        <v>0</v>
      </c>
      <c r="F134" s="65">
        <f t="shared" si="9"/>
        <v>0</v>
      </c>
    </row>
    <row r="135" spans="1:6" s="32" customFormat="1" ht="26.25" customHeight="1" hidden="1">
      <c r="A135" s="35" t="s">
        <v>209</v>
      </c>
      <c r="B135" s="13" t="s">
        <v>88</v>
      </c>
      <c r="C135" s="48">
        <f t="shared" si="12"/>
        <v>80000</v>
      </c>
      <c r="D135" s="48">
        <f t="shared" si="12"/>
        <v>0</v>
      </c>
      <c r="E135" s="48">
        <f t="shared" si="12"/>
        <v>0</v>
      </c>
      <c r="F135" s="65">
        <f t="shared" si="9"/>
        <v>0</v>
      </c>
    </row>
    <row r="136" spans="1:6" s="32" customFormat="1" ht="15.75" customHeight="1" hidden="1">
      <c r="A136" s="35" t="s">
        <v>210</v>
      </c>
      <c r="B136" s="41" t="s">
        <v>98</v>
      </c>
      <c r="C136" s="48">
        <f t="shared" si="12"/>
        <v>80000</v>
      </c>
      <c r="D136" s="48">
        <f t="shared" si="12"/>
        <v>0</v>
      </c>
      <c r="E136" s="48">
        <f t="shared" si="12"/>
        <v>0</v>
      </c>
      <c r="F136" s="65">
        <f aca="true" t="shared" si="13" ref="F136:F199">SUM(D136+E136)/C136</f>
        <v>0</v>
      </c>
    </row>
    <row r="137" spans="1:6" ht="14.25" customHeight="1">
      <c r="A137" s="7" t="s">
        <v>211</v>
      </c>
      <c r="B137" s="15" t="s">
        <v>104</v>
      </c>
      <c r="C137" s="49">
        <v>80000</v>
      </c>
      <c r="D137" s="50">
        <v>0</v>
      </c>
      <c r="E137" s="51">
        <v>0</v>
      </c>
      <c r="F137" s="65">
        <f t="shared" si="13"/>
        <v>0</v>
      </c>
    </row>
    <row r="138" spans="1:6" s="32" customFormat="1" ht="26.25" customHeight="1">
      <c r="A138" s="35" t="s">
        <v>212</v>
      </c>
      <c r="B138" s="12" t="s">
        <v>213</v>
      </c>
      <c r="C138" s="48">
        <f>C139+C150</f>
        <v>355000</v>
      </c>
      <c r="D138" s="48">
        <f>D139+D150</f>
        <v>30000</v>
      </c>
      <c r="E138" s="48">
        <f>E139+E150</f>
        <v>0</v>
      </c>
      <c r="F138" s="65">
        <f t="shared" si="13"/>
        <v>0.08450704225352113</v>
      </c>
    </row>
    <row r="139" spans="1:6" s="32" customFormat="1" ht="26.25" customHeight="1" hidden="1">
      <c r="A139" s="35" t="s">
        <v>214</v>
      </c>
      <c r="B139" s="12" t="s">
        <v>215</v>
      </c>
      <c r="C139" s="48">
        <f>C140+C146</f>
        <v>270000</v>
      </c>
      <c r="D139" s="48">
        <f>D140+D146</f>
        <v>30000</v>
      </c>
      <c r="E139" s="48">
        <f>E140+E146</f>
        <v>0</v>
      </c>
      <c r="F139" s="65">
        <f t="shared" si="13"/>
        <v>0.1111111111111111</v>
      </c>
    </row>
    <row r="140" spans="1:6" s="32" customFormat="1" ht="42" customHeight="1">
      <c r="A140" s="35" t="s">
        <v>216</v>
      </c>
      <c r="B140" s="13" t="s">
        <v>217</v>
      </c>
      <c r="C140" s="48">
        <f>C141</f>
        <v>210000</v>
      </c>
      <c r="D140" s="48">
        <f>D141</f>
        <v>0</v>
      </c>
      <c r="E140" s="48">
        <f>E141</f>
        <v>0</v>
      </c>
      <c r="F140" s="65">
        <f t="shared" si="13"/>
        <v>0</v>
      </c>
    </row>
    <row r="141" spans="1:6" s="32" customFormat="1" ht="26.25" customHeight="1" hidden="1">
      <c r="A141" s="35" t="s">
        <v>218</v>
      </c>
      <c r="B141" s="13" t="s">
        <v>88</v>
      </c>
      <c r="C141" s="48">
        <f>C142+C144</f>
        <v>210000</v>
      </c>
      <c r="D141" s="48">
        <f>D142+D144</f>
        <v>0</v>
      </c>
      <c r="E141" s="48">
        <f>E142+E144</f>
        <v>0</v>
      </c>
      <c r="F141" s="65">
        <f t="shared" si="13"/>
        <v>0</v>
      </c>
    </row>
    <row r="142" spans="1:6" s="32" customFormat="1" ht="15" customHeight="1" hidden="1">
      <c r="A142" s="35" t="s">
        <v>219</v>
      </c>
      <c r="B142" s="41" t="s">
        <v>98</v>
      </c>
      <c r="C142" s="48">
        <f>C143</f>
        <v>0</v>
      </c>
      <c r="D142" s="48">
        <f>D143</f>
        <v>0</v>
      </c>
      <c r="E142" s="48">
        <f>E143</f>
        <v>0</v>
      </c>
      <c r="F142" s="65"/>
    </row>
    <row r="143" spans="1:6" ht="14.25" customHeight="1">
      <c r="A143" s="7" t="s">
        <v>220</v>
      </c>
      <c r="B143" s="15" t="s">
        <v>104</v>
      </c>
      <c r="C143" s="49">
        <v>0</v>
      </c>
      <c r="D143" s="50">
        <v>0</v>
      </c>
      <c r="E143" s="51">
        <v>0</v>
      </c>
      <c r="F143" s="65"/>
    </row>
    <row r="144" spans="1:6" s="32" customFormat="1" ht="15" customHeight="1" hidden="1">
      <c r="A144" s="35" t="s">
        <v>221</v>
      </c>
      <c r="B144" s="40" t="s">
        <v>160</v>
      </c>
      <c r="C144" s="48">
        <f>C145</f>
        <v>210000</v>
      </c>
      <c r="D144" s="48">
        <f>D145</f>
        <v>0</v>
      </c>
      <c r="E144" s="48">
        <f>E145</f>
        <v>0</v>
      </c>
      <c r="F144" s="65">
        <f t="shared" si="13"/>
        <v>0</v>
      </c>
    </row>
    <row r="145" spans="1:6" ht="15" customHeight="1">
      <c r="A145" s="7" t="s">
        <v>222</v>
      </c>
      <c r="B145" s="15" t="s">
        <v>164</v>
      </c>
      <c r="C145" s="49">
        <v>210000</v>
      </c>
      <c r="D145" s="50">
        <v>0</v>
      </c>
      <c r="E145" s="51">
        <v>0</v>
      </c>
      <c r="F145" s="65">
        <f t="shared" si="13"/>
        <v>0</v>
      </c>
    </row>
    <row r="146" spans="1:6" s="32" customFormat="1" ht="42" customHeight="1">
      <c r="A146" s="35" t="s">
        <v>223</v>
      </c>
      <c r="B146" s="17" t="s">
        <v>224</v>
      </c>
      <c r="C146" s="48">
        <f aca="true" t="shared" si="14" ref="C146:E148">C147</f>
        <v>60000</v>
      </c>
      <c r="D146" s="48">
        <f t="shared" si="14"/>
        <v>30000</v>
      </c>
      <c r="E146" s="48">
        <f t="shared" si="14"/>
        <v>0</v>
      </c>
      <c r="F146" s="65">
        <f t="shared" si="13"/>
        <v>0.5</v>
      </c>
    </row>
    <row r="147" spans="1:6" s="32" customFormat="1" ht="24" customHeight="1" hidden="1">
      <c r="A147" s="35" t="s">
        <v>225</v>
      </c>
      <c r="B147" s="17" t="s">
        <v>88</v>
      </c>
      <c r="C147" s="48">
        <f t="shared" si="14"/>
        <v>60000</v>
      </c>
      <c r="D147" s="48">
        <f t="shared" si="14"/>
        <v>30000</v>
      </c>
      <c r="E147" s="48">
        <f t="shared" si="14"/>
        <v>0</v>
      </c>
      <c r="F147" s="65">
        <f t="shared" si="13"/>
        <v>0.5</v>
      </c>
    </row>
    <row r="148" spans="1:6" s="32" customFormat="1" ht="15" customHeight="1" hidden="1">
      <c r="A148" s="35" t="s">
        <v>226</v>
      </c>
      <c r="B148" s="42" t="s">
        <v>98</v>
      </c>
      <c r="C148" s="48">
        <f t="shared" si="14"/>
        <v>60000</v>
      </c>
      <c r="D148" s="48">
        <f t="shared" si="14"/>
        <v>30000</v>
      </c>
      <c r="E148" s="48">
        <f t="shared" si="14"/>
        <v>0</v>
      </c>
      <c r="F148" s="65">
        <f t="shared" si="13"/>
        <v>0.5</v>
      </c>
    </row>
    <row r="149" spans="1:6" ht="15" customHeight="1">
      <c r="A149" s="7" t="s">
        <v>227</v>
      </c>
      <c r="B149" s="4" t="s">
        <v>104</v>
      </c>
      <c r="C149" s="49">
        <v>60000</v>
      </c>
      <c r="D149" s="50">
        <v>30000</v>
      </c>
      <c r="E149" s="51">
        <v>0</v>
      </c>
      <c r="F149" s="65">
        <f t="shared" si="13"/>
        <v>0.5</v>
      </c>
    </row>
    <row r="150" spans="1:6" s="32" customFormat="1" ht="14.25" customHeight="1">
      <c r="A150" s="35" t="s">
        <v>228</v>
      </c>
      <c r="B150" s="8" t="s">
        <v>229</v>
      </c>
      <c r="C150" s="55">
        <f aca="true" t="shared" si="15" ref="C150:E153">C151</f>
        <v>85000</v>
      </c>
      <c r="D150" s="55">
        <f t="shared" si="15"/>
        <v>0</v>
      </c>
      <c r="E150" s="55">
        <f t="shared" si="15"/>
        <v>0</v>
      </c>
      <c r="F150" s="65">
        <f t="shared" si="13"/>
        <v>0</v>
      </c>
    </row>
    <row r="151" spans="1:6" s="32" customFormat="1" ht="27" hidden="1">
      <c r="A151" s="35" t="s">
        <v>230</v>
      </c>
      <c r="B151" s="17" t="s">
        <v>231</v>
      </c>
      <c r="C151" s="48">
        <f t="shared" si="15"/>
        <v>85000</v>
      </c>
      <c r="D151" s="48">
        <f t="shared" si="15"/>
        <v>0</v>
      </c>
      <c r="E151" s="48">
        <f t="shared" si="15"/>
        <v>0</v>
      </c>
      <c r="F151" s="65">
        <f t="shared" si="13"/>
        <v>0</v>
      </c>
    </row>
    <row r="152" spans="1:6" s="32" customFormat="1" ht="27" customHeight="1" hidden="1">
      <c r="A152" s="35" t="s">
        <v>232</v>
      </c>
      <c r="B152" s="43" t="s">
        <v>88</v>
      </c>
      <c r="C152" s="48">
        <f t="shared" si="15"/>
        <v>85000</v>
      </c>
      <c r="D152" s="48">
        <f t="shared" si="15"/>
        <v>0</v>
      </c>
      <c r="E152" s="48">
        <f t="shared" si="15"/>
        <v>0</v>
      </c>
      <c r="F152" s="65">
        <f t="shared" si="13"/>
        <v>0</v>
      </c>
    </row>
    <row r="153" spans="1:6" s="32" customFormat="1" ht="15.75" customHeight="1" hidden="1">
      <c r="A153" s="35" t="s">
        <v>233</v>
      </c>
      <c r="B153" s="8" t="s">
        <v>160</v>
      </c>
      <c r="C153" s="48">
        <f t="shared" si="15"/>
        <v>85000</v>
      </c>
      <c r="D153" s="48">
        <f t="shared" si="15"/>
        <v>0</v>
      </c>
      <c r="E153" s="48">
        <f t="shared" si="15"/>
        <v>0</v>
      </c>
      <c r="F153" s="65">
        <f t="shared" si="13"/>
        <v>0</v>
      </c>
    </row>
    <row r="154" spans="1:6" ht="12.75">
      <c r="A154" s="7" t="s">
        <v>234</v>
      </c>
      <c r="B154" s="4" t="s">
        <v>164</v>
      </c>
      <c r="C154" s="49">
        <v>85000</v>
      </c>
      <c r="D154" s="50">
        <v>0</v>
      </c>
      <c r="E154" s="51">
        <v>0</v>
      </c>
      <c r="F154" s="65">
        <f t="shared" si="13"/>
        <v>0</v>
      </c>
    </row>
    <row r="155" spans="1:6" s="32" customFormat="1" ht="12.75">
      <c r="A155" s="35" t="s">
        <v>235</v>
      </c>
      <c r="B155" s="8" t="s">
        <v>236</v>
      </c>
      <c r="C155" s="48">
        <f>C156</f>
        <v>97000</v>
      </c>
      <c r="D155" s="48">
        <f>D156</f>
        <v>650</v>
      </c>
      <c r="E155" s="48">
        <f>E156</f>
        <v>0</v>
      </c>
      <c r="F155" s="65">
        <f t="shared" si="13"/>
        <v>0.006701030927835051</v>
      </c>
    </row>
    <row r="156" spans="1:6" s="32" customFormat="1" ht="12.75">
      <c r="A156" s="35" t="s">
        <v>237</v>
      </c>
      <c r="B156" s="8" t="s">
        <v>238</v>
      </c>
      <c r="C156" s="48">
        <f aca="true" t="shared" si="16" ref="C156:E159">C157</f>
        <v>97000</v>
      </c>
      <c r="D156" s="48">
        <f t="shared" si="16"/>
        <v>650</v>
      </c>
      <c r="E156" s="48">
        <f t="shared" si="16"/>
        <v>0</v>
      </c>
      <c r="F156" s="65">
        <f t="shared" si="13"/>
        <v>0.006701030927835051</v>
      </c>
    </row>
    <row r="157" spans="1:6" s="32" customFormat="1" ht="27" hidden="1">
      <c r="A157" s="35" t="s">
        <v>239</v>
      </c>
      <c r="B157" s="17" t="s">
        <v>240</v>
      </c>
      <c r="C157" s="48">
        <f t="shared" si="16"/>
        <v>97000</v>
      </c>
      <c r="D157" s="48">
        <f t="shared" si="16"/>
        <v>650</v>
      </c>
      <c r="E157" s="48">
        <f t="shared" si="16"/>
        <v>0</v>
      </c>
      <c r="F157" s="65">
        <f t="shared" si="13"/>
        <v>0.006701030927835051</v>
      </c>
    </row>
    <row r="158" spans="1:6" s="32" customFormat="1" ht="13.5" customHeight="1" hidden="1">
      <c r="A158" s="35" t="s">
        <v>241</v>
      </c>
      <c r="B158" s="17" t="s">
        <v>242</v>
      </c>
      <c r="C158" s="48">
        <f t="shared" si="16"/>
        <v>97000</v>
      </c>
      <c r="D158" s="48">
        <f t="shared" si="16"/>
        <v>650</v>
      </c>
      <c r="E158" s="48">
        <f t="shared" si="16"/>
        <v>0</v>
      </c>
      <c r="F158" s="65">
        <f t="shared" si="13"/>
        <v>0.006701030927835051</v>
      </c>
    </row>
    <row r="159" spans="1:6" s="32" customFormat="1" ht="12.75" hidden="1">
      <c r="A159" s="35" t="s">
        <v>243</v>
      </c>
      <c r="B159" s="42" t="s">
        <v>98</v>
      </c>
      <c r="C159" s="48">
        <f t="shared" si="16"/>
        <v>97000</v>
      </c>
      <c r="D159" s="48">
        <f t="shared" si="16"/>
        <v>650</v>
      </c>
      <c r="E159" s="48">
        <f t="shared" si="16"/>
        <v>0</v>
      </c>
      <c r="F159" s="65">
        <f t="shared" si="13"/>
        <v>0.006701030927835051</v>
      </c>
    </row>
    <row r="160" spans="1:6" ht="12.75">
      <c r="A160" s="7" t="s">
        <v>244</v>
      </c>
      <c r="B160" s="4" t="s">
        <v>104</v>
      </c>
      <c r="C160" s="49">
        <v>97000</v>
      </c>
      <c r="D160" s="50">
        <v>650</v>
      </c>
      <c r="E160" s="51">
        <v>0</v>
      </c>
      <c r="F160" s="65">
        <f t="shared" si="13"/>
        <v>0.006701030927835051</v>
      </c>
    </row>
    <row r="161" spans="1:6" s="32" customFormat="1" ht="15" customHeight="1">
      <c r="A161" s="35" t="s">
        <v>245</v>
      </c>
      <c r="B161" s="27" t="s">
        <v>246</v>
      </c>
      <c r="C161" s="48">
        <f>C162</f>
        <v>13448000</v>
      </c>
      <c r="D161" s="48">
        <f>D162</f>
        <v>781340.2</v>
      </c>
      <c r="E161" s="48">
        <f>E162</f>
        <v>1661091.73</v>
      </c>
      <c r="F161" s="65">
        <f t="shared" si="13"/>
        <v>0.18162045880428315</v>
      </c>
    </row>
    <row r="162" spans="1:6" s="32" customFormat="1" ht="15" customHeight="1">
      <c r="A162" s="35" t="s">
        <v>247</v>
      </c>
      <c r="B162" s="27" t="s">
        <v>248</v>
      </c>
      <c r="C162" s="48">
        <f>C163+C182+C191+C200</f>
        <v>13448000</v>
      </c>
      <c r="D162" s="48">
        <f>D163+D182+D191+D200</f>
        <v>781340.2</v>
      </c>
      <c r="E162" s="48">
        <f>E163+E182+E191+E200</f>
        <v>1661091.73</v>
      </c>
      <c r="F162" s="65">
        <f t="shared" si="13"/>
        <v>0.18162045880428315</v>
      </c>
    </row>
    <row r="163" spans="1:6" s="32" customFormat="1" ht="25.5">
      <c r="A163" s="35" t="s">
        <v>249</v>
      </c>
      <c r="B163" s="8" t="s">
        <v>250</v>
      </c>
      <c r="C163" s="55">
        <f>C164+C168+C172+C178</f>
        <v>6988000</v>
      </c>
      <c r="D163" s="55">
        <f>D164+D168+D172+D178</f>
        <v>185289.99</v>
      </c>
      <c r="E163" s="55">
        <f>E164+E168+E172+E178</f>
        <v>381252.45</v>
      </c>
      <c r="F163" s="65">
        <f t="shared" si="13"/>
        <v>0.08107361763022324</v>
      </c>
    </row>
    <row r="164" spans="1:6" s="32" customFormat="1" ht="39.75" customHeight="1" hidden="1">
      <c r="A164" s="35" t="s">
        <v>251</v>
      </c>
      <c r="B164" s="17" t="s">
        <v>252</v>
      </c>
      <c r="C164" s="55">
        <f aca="true" t="shared" si="17" ref="C164:E166">C165</f>
        <v>4788000</v>
      </c>
      <c r="D164" s="55">
        <f t="shared" si="17"/>
        <v>107889.99</v>
      </c>
      <c r="E164" s="55">
        <f t="shared" si="17"/>
        <v>43448.85</v>
      </c>
      <c r="F164" s="65">
        <f t="shared" si="13"/>
        <v>0.03160794486215539</v>
      </c>
    </row>
    <row r="165" spans="1:6" s="32" customFormat="1" ht="26.25" customHeight="1" hidden="1">
      <c r="A165" s="35" t="s">
        <v>253</v>
      </c>
      <c r="B165" s="43" t="s">
        <v>88</v>
      </c>
      <c r="C165" s="55">
        <f t="shared" si="17"/>
        <v>4788000</v>
      </c>
      <c r="D165" s="55">
        <f t="shared" si="17"/>
        <v>107889.99</v>
      </c>
      <c r="E165" s="55">
        <f t="shared" si="17"/>
        <v>43448.85</v>
      </c>
      <c r="F165" s="65">
        <f t="shared" si="13"/>
        <v>0.03160794486215539</v>
      </c>
    </row>
    <row r="166" spans="1:6" s="32" customFormat="1" ht="15.75" customHeight="1" hidden="1">
      <c r="A166" s="35" t="s">
        <v>254</v>
      </c>
      <c r="B166" s="27" t="s">
        <v>98</v>
      </c>
      <c r="C166" s="55">
        <f t="shared" si="17"/>
        <v>4788000</v>
      </c>
      <c r="D166" s="55">
        <f t="shared" si="17"/>
        <v>107889.99</v>
      </c>
      <c r="E166" s="55">
        <f t="shared" si="17"/>
        <v>43448.85</v>
      </c>
      <c r="F166" s="65">
        <f t="shared" si="13"/>
        <v>0.03160794486215539</v>
      </c>
    </row>
    <row r="167" spans="1:6" ht="15" customHeight="1">
      <c r="A167" s="7" t="s">
        <v>255</v>
      </c>
      <c r="B167" s="4" t="s">
        <v>104</v>
      </c>
      <c r="C167" s="58">
        <v>4788000</v>
      </c>
      <c r="D167" s="59">
        <v>107889.99</v>
      </c>
      <c r="E167" s="51">
        <v>43448.85</v>
      </c>
      <c r="F167" s="65">
        <f t="shared" si="13"/>
        <v>0.03160794486215539</v>
      </c>
    </row>
    <row r="168" spans="1:6" s="32" customFormat="1" ht="27" customHeight="1">
      <c r="A168" s="35" t="s">
        <v>256</v>
      </c>
      <c r="B168" s="17" t="s">
        <v>257</v>
      </c>
      <c r="C168" s="55">
        <f aca="true" t="shared" si="18" ref="C168:E170">C169</f>
        <v>1100000</v>
      </c>
      <c r="D168" s="55">
        <f t="shared" si="18"/>
        <v>77400</v>
      </c>
      <c r="E168" s="55">
        <f t="shared" si="18"/>
        <v>237906.6</v>
      </c>
      <c r="F168" s="65">
        <f t="shared" si="13"/>
        <v>0.28664236363636364</v>
      </c>
    </row>
    <row r="169" spans="1:6" s="32" customFormat="1" ht="24.75" customHeight="1" hidden="1">
      <c r="A169" s="35" t="s">
        <v>258</v>
      </c>
      <c r="B169" s="17" t="s">
        <v>88</v>
      </c>
      <c r="C169" s="55">
        <f t="shared" si="18"/>
        <v>1100000</v>
      </c>
      <c r="D169" s="55">
        <f t="shared" si="18"/>
        <v>77400</v>
      </c>
      <c r="E169" s="55">
        <f t="shared" si="18"/>
        <v>237906.6</v>
      </c>
      <c r="F169" s="65">
        <f t="shared" si="13"/>
        <v>0.28664236363636364</v>
      </c>
    </row>
    <row r="170" spans="1:6" s="32" customFormat="1" ht="15" customHeight="1" hidden="1">
      <c r="A170" s="35" t="s">
        <v>259</v>
      </c>
      <c r="B170" s="27" t="s">
        <v>98</v>
      </c>
      <c r="C170" s="55">
        <f t="shared" si="18"/>
        <v>1100000</v>
      </c>
      <c r="D170" s="55">
        <f t="shared" si="18"/>
        <v>77400</v>
      </c>
      <c r="E170" s="55">
        <f t="shared" si="18"/>
        <v>237906.6</v>
      </c>
      <c r="F170" s="65">
        <f t="shared" si="13"/>
        <v>0.28664236363636364</v>
      </c>
    </row>
    <row r="171" spans="1:6" ht="15" customHeight="1">
      <c r="A171" s="7" t="s">
        <v>260</v>
      </c>
      <c r="B171" s="4" t="s">
        <v>104</v>
      </c>
      <c r="C171" s="58">
        <v>1100000</v>
      </c>
      <c r="D171" s="59">
        <v>77400</v>
      </c>
      <c r="E171" s="51">
        <v>237906.6</v>
      </c>
      <c r="F171" s="65">
        <f t="shared" si="13"/>
        <v>0.28664236363636364</v>
      </c>
    </row>
    <row r="172" spans="1:6" s="32" customFormat="1" ht="42.75" customHeight="1">
      <c r="A172" s="35" t="s">
        <v>261</v>
      </c>
      <c r="B172" s="17" t="s">
        <v>262</v>
      </c>
      <c r="C172" s="55">
        <f>C173</f>
        <v>1000000</v>
      </c>
      <c r="D172" s="55">
        <f>D173</f>
        <v>0</v>
      </c>
      <c r="E172" s="55">
        <f>E173</f>
        <v>0</v>
      </c>
      <c r="F172" s="65">
        <f t="shared" si="13"/>
        <v>0</v>
      </c>
    </row>
    <row r="173" spans="1:6" s="32" customFormat="1" ht="26.25" customHeight="1" hidden="1">
      <c r="A173" s="35" t="s">
        <v>263</v>
      </c>
      <c r="B173" s="17" t="s">
        <v>88</v>
      </c>
      <c r="C173" s="55">
        <f>C174+C176</f>
        <v>1000000</v>
      </c>
      <c r="D173" s="55">
        <f>D174+D176</f>
        <v>0</v>
      </c>
      <c r="E173" s="55">
        <f>E174+E176</f>
        <v>0</v>
      </c>
      <c r="F173" s="65">
        <f t="shared" si="13"/>
        <v>0</v>
      </c>
    </row>
    <row r="174" spans="1:6" s="32" customFormat="1" ht="15" customHeight="1" hidden="1">
      <c r="A174" s="35" t="s">
        <v>264</v>
      </c>
      <c r="B174" s="27" t="s">
        <v>98</v>
      </c>
      <c r="C174" s="55">
        <f>C175</f>
        <v>17000</v>
      </c>
      <c r="D174" s="55">
        <f>D175</f>
        <v>0</v>
      </c>
      <c r="E174" s="55">
        <f>E175</f>
        <v>0</v>
      </c>
      <c r="F174" s="65">
        <f t="shared" si="13"/>
        <v>0</v>
      </c>
    </row>
    <row r="175" spans="1:6" ht="15" customHeight="1">
      <c r="A175" s="7" t="s">
        <v>265</v>
      </c>
      <c r="B175" s="4" t="s">
        <v>104</v>
      </c>
      <c r="C175" s="58">
        <v>17000</v>
      </c>
      <c r="D175" s="59">
        <v>0</v>
      </c>
      <c r="E175" s="51">
        <v>0</v>
      </c>
      <c r="F175" s="65">
        <f t="shared" si="13"/>
        <v>0</v>
      </c>
    </row>
    <row r="176" spans="1:6" s="32" customFormat="1" ht="15" customHeight="1" hidden="1">
      <c r="A176" s="35" t="s">
        <v>266</v>
      </c>
      <c r="B176" s="8" t="s">
        <v>160</v>
      </c>
      <c r="C176" s="55">
        <f>C177</f>
        <v>983000</v>
      </c>
      <c r="D176" s="55">
        <f>D177</f>
        <v>0</v>
      </c>
      <c r="E176" s="55">
        <f>E177</f>
        <v>0</v>
      </c>
      <c r="F176" s="65">
        <f t="shared" si="13"/>
        <v>0</v>
      </c>
    </row>
    <row r="177" spans="1:6" ht="15" customHeight="1">
      <c r="A177" s="7" t="s">
        <v>267</v>
      </c>
      <c r="B177" s="4" t="s">
        <v>162</v>
      </c>
      <c r="C177" s="58">
        <v>983000</v>
      </c>
      <c r="D177" s="59">
        <v>0</v>
      </c>
      <c r="E177" s="51">
        <v>0</v>
      </c>
      <c r="F177" s="65">
        <f t="shared" si="13"/>
        <v>0</v>
      </c>
    </row>
    <row r="178" spans="1:6" s="32" customFormat="1" ht="27" customHeight="1">
      <c r="A178" s="35" t="s">
        <v>268</v>
      </c>
      <c r="B178" s="17" t="s">
        <v>269</v>
      </c>
      <c r="C178" s="55">
        <f aca="true" t="shared" si="19" ref="C178:E180">C179</f>
        <v>100000</v>
      </c>
      <c r="D178" s="55">
        <f t="shared" si="19"/>
        <v>0</v>
      </c>
      <c r="E178" s="55">
        <f t="shared" si="19"/>
        <v>99897</v>
      </c>
      <c r="F178" s="65">
        <f t="shared" si="13"/>
        <v>0.99897</v>
      </c>
    </row>
    <row r="179" spans="1:6" s="32" customFormat="1" ht="27" customHeight="1" hidden="1">
      <c r="A179" s="35" t="s">
        <v>270</v>
      </c>
      <c r="B179" s="17" t="s">
        <v>88</v>
      </c>
      <c r="C179" s="55">
        <f t="shared" si="19"/>
        <v>100000</v>
      </c>
      <c r="D179" s="55">
        <f t="shared" si="19"/>
        <v>0</v>
      </c>
      <c r="E179" s="55">
        <f t="shared" si="19"/>
        <v>99897</v>
      </c>
      <c r="F179" s="65">
        <f t="shared" si="13"/>
        <v>0.99897</v>
      </c>
    </row>
    <row r="180" spans="1:6" s="32" customFormat="1" ht="15" customHeight="1" hidden="1">
      <c r="A180" s="35" t="s">
        <v>271</v>
      </c>
      <c r="B180" s="27" t="s">
        <v>98</v>
      </c>
      <c r="C180" s="55">
        <f t="shared" si="19"/>
        <v>100000</v>
      </c>
      <c r="D180" s="55">
        <f t="shared" si="19"/>
        <v>0</v>
      </c>
      <c r="E180" s="55">
        <f t="shared" si="19"/>
        <v>99897</v>
      </c>
      <c r="F180" s="65">
        <f t="shared" si="13"/>
        <v>0.99897</v>
      </c>
    </row>
    <row r="181" spans="1:6" ht="15" customHeight="1">
      <c r="A181" s="7" t="s">
        <v>272</v>
      </c>
      <c r="B181" s="4" t="s">
        <v>104</v>
      </c>
      <c r="C181" s="58">
        <v>100000</v>
      </c>
      <c r="D181" s="59">
        <v>0</v>
      </c>
      <c r="E181" s="51">
        <v>99897</v>
      </c>
      <c r="F181" s="65">
        <f t="shared" si="13"/>
        <v>0.99897</v>
      </c>
    </row>
    <row r="182" spans="1:6" s="32" customFormat="1" ht="25.5" customHeight="1">
      <c r="A182" s="35" t="s">
        <v>273</v>
      </c>
      <c r="B182" s="8" t="s">
        <v>274</v>
      </c>
      <c r="C182" s="55">
        <f>C183+C187</f>
        <v>620000</v>
      </c>
      <c r="D182" s="55">
        <f>D183+D187</f>
        <v>71300</v>
      </c>
      <c r="E182" s="55">
        <f>E183+E187</f>
        <v>273258.69</v>
      </c>
      <c r="F182" s="65">
        <f t="shared" si="13"/>
        <v>0.5557398225806451</v>
      </c>
    </row>
    <row r="183" spans="1:6" s="32" customFormat="1" ht="27" customHeight="1" hidden="1">
      <c r="A183" s="35" t="s">
        <v>275</v>
      </c>
      <c r="B183" s="17" t="s">
        <v>276</v>
      </c>
      <c r="C183" s="55">
        <f aca="true" t="shared" si="20" ref="C183:E185">C184</f>
        <v>150000</v>
      </c>
      <c r="D183" s="55">
        <f t="shared" si="20"/>
        <v>71300</v>
      </c>
      <c r="E183" s="55">
        <f t="shared" si="20"/>
        <v>0</v>
      </c>
      <c r="F183" s="65">
        <f t="shared" si="13"/>
        <v>0.47533333333333333</v>
      </c>
    </row>
    <row r="184" spans="1:6" s="32" customFormat="1" ht="27" customHeight="1" hidden="1">
      <c r="A184" s="35" t="s">
        <v>277</v>
      </c>
      <c r="B184" s="17" t="s">
        <v>88</v>
      </c>
      <c r="C184" s="55">
        <f t="shared" si="20"/>
        <v>150000</v>
      </c>
      <c r="D184" s="55">
        <f t="shared" si="20"/>
        <v>71300</v>
      </c>
      <c r="E184" s="55">
        <f t="shared" si="20"/>
        <v>0</v>
      </c>
      <c r="F184" s="65">
        <f t="shared" si="13"/>
        <v>0.47533333333333333</v>
      </c>
    </row>
    <row r="185" spans="1:6" s="32" customFormat="1" ht="14.25" customHeight="1" hidden="1">
      <c r="A185" s="35" t="s">
        <v>278</v>
      </c>
      <c r="B185" s="27" t="s">
        <v>98</v>
      </c>
      <c r="C185" s="55">
        <f t="shared" si="20"/>
        <v>150000</v>
      </c>
      <c r="D185" s="55">
        <f t="shared" si="20"/>
        <v>71300</v>
      </c>
      <c r="E185" s="55">
        <f t="shared" si="20"/>
        <v>0</v>
      </c>
      <c r="F185" s="65">
        <f t="shared" si="13"/>
        <v>0.47533333333333333</v>
      </c>
    </row>
    <row r="186" spans="1:6" ht="13.5" customHeight="1">
      <c r="A186" s="7" t="s">
        <v>279</v>
      </c>
      <c r="B186" s="4" t="s">
        <v>104</v>
      </c>
      <c r="C186" s="58">
        <v>150000</v>
      </c>
      <c r="D186" s="59">
        <v>71300</v>
      </c>
      <c r="E186" s="51">
        <v>0</v>
      </c>
      <c r="F186" s="65">
        <f t="shared" si="13"/>
        <v>0.47533333333333333</v>
      </c>
    </row>
    <row r="187" spans="1:6" s="32" customFormat="1" ht="26.25" customHeight="1">
      <c r="A187" s="35" t="s">
        <v>280</v>
      </c>
      <c r="B187" s="17" t="s">
        <v>281</v>
      </c>
      <c r="C187" s="55">
        <f aca="true" t="shared" si="21" ref="C187:E189">C188</f>
        <v>470000</v>
      </c>
      <c r="D187" s="55">
        <f t="shared" si="21"/>
        <v>0</v>
      </c>
      <c r="E187" s="55">
        <f t="shared" si="21"/>
        <v>273258.69</v>
      </c>
      <c r="F187" s="65">
        <f t="shared" si="13"/>
        <v>0.5814014680851064</v>
      </c>
    </row>
    <row r="188" spans="1:6" s="32" customFormat="1" ht="27.75" customHeight="1" hidden="1">
      <c r="A188" s="35" t="s">
        <v>282</v>
      </c>
      <c r="B188" s="17" t="s">
        <v>88</v>
      </c>
      <c r="C188" s="55">
        <f t="shared" si="21"/>
        <v>470000</v>
      </c>
      <c r="D188" s="55">
        <f t="shared" si="21"/>
        <v>0</v>
      </c>
      <c r="E188" s="55">
        <f t="shared" si="21"/>
        <v>273258.69</v>
      </c>
      <c r="F188" s="65">
        <f t="shared" si="13"/>
        <v>0.5814014680851064</v>
      </c>
    </row>
    <row r="189" spans="1:6" s="32" customFormat="1" ht="14.25" customHeight="1" hidden="1">
      <c r="A189" s="35" t="s">
        <v>283</v>
      </c>
      <c r="B189" s="27" t="s">
        <v>98</v>
      </c>
      <c r="C189" s="55">
        <f t="shared" si="21"/>
        <v>470000</v>
      </c>
      <c r="D189" s="55">
        <f t="shared" si="21"/>
        <v>0</v>
      </c>
      <c r="E189" s="55">
        <f t="shared" si="21"/>
        <v>273258.69</v>
      </c>
      <c r="F189" s="65">
        <f t="shared" si="13"/>
        <v>0.5814014680851064</v>
      </c>
    </row>
    <row r="190" spans="1:6" ht="12.75">
      <c r="A190" s="7" t="s">
        <v>284</v>
      </c>
      <c r="B190" s="4" t="s">
        <v>104</v>
      </c>
      <c r="C190" s="58">
        <v>470000</v>
      </c>
      <c r="D190" s="59">
        <v>0</v>
      </c>
      <c r="E190" s="51">
        <v>273258.69</v>
      </c>
      <c r="F190" s="65">
        <f t="shared" si="13"/>
        <v>0.5814014680851064</v>
      </c>
    </row>
    <row r="191" spans="1:6" s="32" customFormat="1" ht="14.25" customHeight="1">
      <c r="A191" s="35" t="s">
        <v>285</v>
      </c>
      <c r="B191" s="8" t="s">
        <v>286</v>
      </c>
      <c r="C191" s="55">
        <f>C192+C196</f>
        <v>3500000</v>
      </c>
      <c r="D191" s="55">
        <f>D192+D196</f>
        <v>308497.20999999996</v>
      </c>
      <c r="E191" s="55">
        <f>E192+E196</f>
        <v>412290</v>
      </c>
      <c r="F191" s="65">
        <f t="shared" si="13"/>
        <v>0.20593920285714284</v>
      </c>
    </row>
    <row r="192" spans="1:6" s="32" customFormat="1" ht="28.5" customHeight="1" hidden="1">
      <c r="A192" s="35" t="s">
        <v>287</v>
      </c>
      <c r="B192" s="17" t="s">
        <v>288</v>
      </c>
      <c r="C192" s="55">
        <f aca="true" t="shared" si="22" ref="C192:E194">C193</f>
        <v>1000000</v>
      </c>
      <c r="D192" s="55">
        <f t="shared" si="22"/>
        <v>98700</v>
      </c>
      <c r="E192" s="55">
        <f t="shared" si="22"/>
        <v>0</v>
      </c>
      <c r="F192" s="65">
        <f t="shared" si="13"/>
        <v>0.0987</v>
      </c>
    </row>
    <row r="193" spans="1:6" s="32" customFormat="1" ht="26.25" customHeight="1" hidden="1">
      <c r="A193" s="35" t="s">
        <v>289</v>
      </c>
      <c r="B193" s="17" t="s">
        <v>88</v>
      </c>
      <c r="C193" s="55">
        <f t="shared" si="22"/>
        <v>1000000</v>
      </c>
      <c r="D193" s="55">
        <f t="shared" si="22"/>
        <v>98700</v>
      </c>
      <c r="E193" s="55">
        <f t="shared" si="22"/>
        <v>0</v>
      </c>
      <c r="F193" s="65">
        <f t="shared" si="13"/>
        <v>0.0987</v>
      </c>
    </row>
    <row r="194" spans="1:6" s="32" customFormat="1" ht="14.25" customHeight="1" hidden="1">
      <c r="A194" s="35" t="s">
        <v>290</v>
      </c>
      <c r="B194" s="21" t="s">
        <v>98</v>
      </c>
      <c r="C194" s="55">
        <f t="shared" si="22"/>
        <v>1000000</v>
      </c>
      <c r="D194" s="55">
        <f t="shared" si="22"/>
        <v>98700</v>
      </c>
      <c r="E194" s="55">
        <f t="shared" si="22"/>
        <v>0</v>
      </c>
      <c r="F194" s="65">
        <f t="shared" si="13"/>
        <v>0.0987</v>
      </c>
    </row>
    <row r="195" spans="1:6" ht="14.25" customHeight="1">
      <c r="A195" s="7" t="s">
        <v>291</v>
      </c>
      <c r="B195" s="23" t="s">
        <v>104</v>
      </c>
      <c r="C195" s="58">
        <v>1000000</v>
      </c>
      <c r="D195" s="58">
        <v>98700</v>
      </c>
      <c r="E195" s="51">
        <v>0</v>
      </c>
      <c r="F195" s="65">
        <f t="shared" si="13"/>
        <v>0.0987</v>
      </c>
    </row>
    <row r="196" spans="1:6" s="32" customFormat="1" ht="66.75" customHeight="1">
      <c r="A196" s="35" t="s">
        <v>292</v>
      </c>
      <c r="B196" s="17" t="s">
        <v>293</v>
      </c>
      <c r="C196" s="55">
        <f aca="true" t="shared" si="23" ref="C196:E198">C197</f>
        <v>2500000</v>
      </c>
      <c r="D196" s="55">
        <f t="shared" si="23"/>
        <v>209797.21</v>
      </c>
      <c r="E196" s="55">
        <f t="shared" si="23"/>
        <v>412290</v>
      </c>
      <c r="F196" s="65">
        <f t="shared" si="13"/>
        <v>0.24883488399999998</v>
      </c>
    </row>
    <row r="197" spans="1:6" s="32" customFormat="1" ht="26.25" customHeight="1" hidden="1">
      <c r="A197" s="35" t="s">
        <v>294</v>
      </c>
      <c r="B197" s="17" t="s">
        <v>88</v>
      </c>
      <c r="C197" s="55">
        <f t="shared" si="23"/>
        <v>2500000</v>
      </c>
      <c r="D197" s="55">
        <f t="shared" si="23"/>
        <v>209797.21</v>
      </c>
      <c r="E197" s="55">
        <f t="shared" si="23"/>
        <v>412290</v>
      </c>
      <c r="F197" s="65">
        <f t="shared" si="13"/>
        <v>0.24883488399999998</v>
      </c>
    </row>
    <row r="198" spans="1:6" s="32" customFormat="1" ht="15" customHeight="1" hidden="1">
      <c r="A198" s="35" t="s">
        <v>295</v>
      </c>
      <c r="B198" s="27" t="s">
        <v>98</v>
      </c>
      <c r="C198" s="55">
        <f t="shared" si="23"/>
        <v>2500000</v>
      </c>
      <c r="D198" s="55">
        <f t="shared" si="23"/>
        <v>209797.21</v>
      </c>
      <c r="E198" s="55">
        <f t="shared" si="23"/>
        <v>412290</v>
      </c>
      <c r="F198" s="65">
        <f t="shared" si="13"/>
        <v>0.24883488399999998</v>
      </c>
    </row>
    <row r="199" spans="1:6" ht="15.75" customHeight="1">
      <c r="A199" s="7" t="s">
        <v>296</v>
      </c>
      <c r="B199" s="4" t="s">
        <v>104</v>
      </c>
      <c r="C199" s="58">
        <v>2500000</v>
      </c>
      <c r="D199" s="59">
        <v>209797.21</v>
      </c>
      <c r="E199" s="51">
        <v>412290</v>
      </c>
      <c r="F199" s="65">
        <f t="shared" si="13"/>
        <v>0.24883488399999998</v>
      </c>
    </row>
    <row r="200" spans="1:6" s="32" customFormat="1" ht="12.75">
      <c r="A200" s="35" t="s">
        <v>297</v>
      </c>
      <c r="B200" s="8" t="s">
        <v>298</v>
      </c>
      <c r="C200" s="55">
        <f>C201+C207</f>
        <v>2340000</v>
      </c>
      <c r="D200" s="55">
        <f>D201+D207</f>
        <v>216253</v>
      </c>
      <c r="E200" s="55">
        <f>E201+E207</f>
        <v>594290.59</v>
      </c>
      <c r="F200" s="65">
        <f aca="true" t="shared" si="24" ref="F200:F263">SUM(D200+E200)/C200</f>
        <v>0.34638614957264957</v>
      </c>
    </row>
    <row r="201" spans="1:6" s="32" customFormat="1" ht="13.5" hidden="1">
      <c r="A201" s="35" t="s">
        <v>299</v>
      </c>
      <c r="B201" s="17" t="s">
        <v>300</v>
      </c>
      <c r="C201" s="55">
        <f>C202</f>
        <v>1790000</v>
      </c>
      <c r="D201" s="55">
        <f>D202</f>
        <v>156253</v>
      </c>
      <c r="E201" s="55">
        <f>E202</f>
        <v>594290.59</v>
      </c>
      <c r="F201" s="65">
        <f t="shared" si="24"/>
        <v>0.41929809497206705</v>
      </c>
    </row>
    <row r="202" spans="1:6" s="32" customFormat="1" ht="27.75" customHeight="1" hidden="1">
      <c r="A202" s="35" t="s">
        <v>301</v>
      </c>
      <c r="B202" s="17" t="s">
        <v>88</v>
      </c>
      <c r="C202" s="55">
        <f>C203+C205</f>
        <v>1790000</v>
      </c>
      <c r="D202" s="55">
        <f>D203+D205</f>
        <v>156253</v>
      </c>
      <c r="E202" s="55">
        <f>E203+E205</f>
        <v>594290.59</v>
      </c>
      <c r="F202" s="65">
        <f t="shared" si="24"/>
        <v>0.41929809497206705</v>
      </c>
    </row>
    <row r="203" spans="1:6" s="32" customFormat="1" ht="15.75" customHeight="1" hidden="1">
      <c r="A203" s="35" t="s">
        <v>302</v>
      </c>
      <c r="B203" s="27" t="s">
        <v>98</v>
      </c>
      <c r="C203" s="55">
        <f>C204</f>
        <v>1157600</v>
      </c>
      <c r="D203" s="55">
        <f>D204</f>
        <v>76500</v>
      </c>
      <c r="E203" s="55">
        <f>E204</f>
        <v>226790.59</v>
      </c>
      <c r="F203" s="65">
        <f t="shared" si="24"/>
        <v>0.26199947304768484</v>
      </c>
    </row>
    <row r="204" spans="1:6" ht="15.75" customHeight="1">
      <c r="A204" s="7" t="s">
        <v>303</v>
      </c>
      <c r="B204" s="4" t="s">
        <v>104</v>
      </c>
      <c r="C204" s="58">
        <v>1157600</v>
      </c>
      <c r="D204" s="59">
        <v>76500</v>
      </c>
      <c r="E204" s="51">
        <v>226790.59</v>
      </c>
      <c r="F204" s="65">
        <f t="shared" si="24"/>
        <v>0.26199947304768484</v>
      </c>
    </row>
    <row r="205" spans="1:6" s="32" customFormat="1" ht="15.75" customHeight="1" hidden="1">
      <c r="A205" s="35" t="s">
        <v>304</v>
      </c>
      <c r="B205" s="8" t="s">
        <v>160</v>
      </c>
      <c r="C205" s="55">
        <f>C206</f>
        <v>632400</v>
      </c>
      <c r="D205" s="55">
        <f>D206</f>
        <v>79753</v>
      </c>
      <c r="E205" s="55">
        <f>E206</f>
        <v>367500</v>
      </c>
      <c r="F205" s="65">
        <f t="shared" si="24"/>
        <v>0.707231182795699</v>
      </c>
    </row>
    <row r="206" spans="1:6" ht="12.75">
      <c r="A206" s="7" t="s">
        <v>305</v>
      </c>
      <c r="B206" s="4" t="s">
        <v>162</v>
      </c>
      <c r="C206" s="58">
        <v>632400</v>
      </c>
      <c r="D206" s="59">
        <v>79753</v>
      </c>
      <c r="E206" s="51">
        <v>367500</v>
      </c>
      <c r="F206" s="65">
        <f t="shared" si="24"/>
        <v>0.707231182795699</v>
      </c>
    </row>
    <row r="207" spans="1:6" s="32" customFormat="1" ht="40.5" customHeight="1">
      <c r="A207" s="35" t="s">
        <v>306</v>
      </c>
      <c r="B207" s="17" t="s">
        <v>307</v>
      </c>
      <c r="C207" s="55">
        <f aca="true" t="shared" si="25" ref="C207:E209">C208</f>
        <v>550000</v>
      </c>
      <c r="D207" s="55">
        <f t="shared" si="25"/>
        <v>60000</v>
      </c>
      <c r="E207" s="55">
        <f t="shared" si="25"/>
        <v>0</v>
      </c>
      <c r="F207" s="65">
        <f t="shared" si="24"/>
        <v>0.10909090909090909</v>
      </c>
    </row>
    <row r="208" spans="1:6" s="32" customFormat="1" ht="26.25" customHeight="1" hidden="1">
      <c r="A208" s="35" t="s">
        <v>308</v>
      </c>
      <c r="B208" s="17" t="s">
        <v>88</v>
      </c>
      <c r="C208" s="55">
        <f t="shared" si="25"/>
        <v>550000</v>
      </c>
      <c r="D208" s="55">
        <f t="shared" si="25"/>
        <v>60000</v>
      </c>
      <c r="E208" s="55">
        <f t="shared" si="25"/>
        <v>0</v>
      </c>
      <c r="F208" s="65">
        <f t="shared" si="24"/>
        <v>0.10909090909090909</v>
      </c>
    </row>
    <row r="209" spans="1:6" s="32" customFormat="1" ht="16.5" customHeight="1" hidden="1">
      <c r="A209" s="35" t="s">
        <v>309</v>
      </c>
      <c r="B209" s="27" t="s">
        <v>98</v>
      </c>
      <c r="C209" s="55">
        <f t="shared" si="25"/>
        <v>550000</v>
      </c>
      <c r="D209" s="55">
        <f t="shared" si="25"/>
        <v>60000</v>
      </c>
      <c r="E209" s="55">
        <f t="shared" si="25"/>
        <v>0</v>
      </c>
      <c r="F209" s="65">
        <f t="shared" si="24"/>
        <v>0.10909090909090909</v>
      </c>
    </row>
    <row r="210" spans="1:6" ht="12.75">
      <c r="A210" s="7" t="s">
        <v>310</v>
      </c>
      <c r="B210" s="4" t="s">
        <v>104</v>
      </c>
      <c r="C210" s="58">
        <v>550000</v>
      </c>
      <c r="D210" s="59">
        <v>60000</v>
      </c>
      <c r="E210" s="51">
        <v>0</v>
      </c>
      <c r="F210" s="65">
        <f t="shared" si="24"/>
        <v>0.10909090909090909</v>
      </c>
    </row>
    <row r="211" spans="1:6" s="32" customFormat="1" ht="12.75">
      <c r="A211" s="35" t="s">
        <v>311</v>
      </c>
      <c r="B211" s="8" t="s">
        <v>312</v>
      </c>
      <c r="C211" s="55">
        <f aca="true" t="shared" si="26" ref="C211:E215">C212</f>
        <v>30000</v>
      </c>
      <c r="D211" s="55">
        <f t="shared" si="26"/>
        <v>0</v>
      </c>
      <c r="E211" s="55">
        <f t="shared" si="26"/>
        <v>0</v>
      </c>
      <c r="F211" s="65">
        <f t="shared" si="24"/>
        <v>0</v>
      </c>
    </row>
    <row r="212" spans="1:6" s="32" customFormat="1" ht="12.75" hidden="1">
      <c r="A212" s="35" t="s">
        <v>313</v>
      </c>
      <c r="B212" s="8" t="s">
        <v>314</v>
      </c>
      <c r="C212" s="55">
        <f t="shared" si="26"/>
        <v>30000</v>
      </c>
      <c r="D212" s="55">
        <f t="shared" si="26"/>
        <v>0</v>
      </c>
      <c r="E212" s="55">
        <f t="shared" si="26"/>
        <v>0</v>
      </c>
      <c r="F212" s="65">
        <f t="shared" si="24"/>
        <v>0</v>
      </c>
    </row>
    <row r="213" spans="1:6" s="32" customFormat="1" ht="27">
      <c r="A213" s="35" t="s">
        <v>315</v>
      </c>
      <c r="B213" s="17" t="s">
        <v>316</v>
      </c>
      <c r="C213" s="55">
        <f t="shared" si="26"/>
        <v>30000</v>
      </c>
      <c r="D213" s="55">
        <f t="shared" si="26"/>
        <v>0</v>
      </c>
      <c r="E213" s="55">
        <f t="shared" si="26"/>
        <v>0</v>
      </c>
      <c r="F213" s="65">
        <f t="shared" si="24"/>
        <v>0</v>
      </c>
    </row>
    <row r="214" spans="1:6" s="32" customFormat="1" ht="27" hidden="1">
      <c r="A214" s="35" t="s">
        <v>317</v>
      </c>
      <c r="B214" s="17" t="s">
        <v>88</v>
      </c>
      <c r="C214" s="55">
        <f t="shared" si="26"/>
        <v>30000</v>
      </c>
      <c r="D214" s="55">
        <f t="shared" si="26"/>
        <v>0</v>
      </c>
      <c r="E214" s="55">
        <f t="shared" si="26"/>
        <v>0</v>
      </c>
      <c r="F214" s="65">
        <f t="shared" si="24"/>
        <v>0</v>
      </c>
    </row>
    <row r="215" spans="1:6" s="32" customFormat="1" ht="12.75" hidden="1">
      <c r="A215" s="35" t="s">
        <v>318</v>
      </c>
      <c r="B215" s="21" t="s">
        <v>98</v>
      </c>
      <c r="C215" s="55">
        <f t="shared" si="26"/>
        <v>30000</v>
      </c>
      <c r="D215" s="55">
        <f t="shared" si="26"/>
        <v>0</v>
      </c>
      <c r="E215" s="55">
        <f t="shared" si="26"/>
        <v>0</v>
      </c>
      <c r="F215" s="65">
        <f t="shared" si="24"/>
        <v>0</v>
      </c>
    </row>
    <row r="216" spans="1:6" ht="12.75">
      <c r="A216" s="7" t="s">
        <v>319</v>
      </c>
      <c r="B216" s="23" t="s">
        <v>104</v>
      </c>
      <c r="C216" s="58">
        <v>30000</v>
      </c>
      <c r="D216" s="59">
        <v>0</v>
      </c>
      <c r="E216" s="51">
        <v>0</v>
      </c>
      <c r="F216" s="65">
        <f t="shared" si="24"/>
        <v>0</v>
      </c>
    </row>
    <row r="217" spans="1:6" s="32" customFormat="1" ht="15.75" customHeight="1">
      <c r="A217" s="35" t="s">
        <v>320</v>
      </c>
      <c r="B217" s="27" t="s">
        <v>321</v>
      </c>
      <c r="C217" s="48">
        <f>C218</f>
        <v>379000</v>
      </c>
      <c r="D217" s="48">
        <f>D218</f>
        <v>128700</v>
      </c>
      <c r="E217" s="48">
        <f>E218</f>
        <v>0</v>
      </c>
      <c r="F217" s="65">
        <f t="shared" si="24"/>
        <v>0.3395778364116095</v>
      </c>
    </row>
    <row r="218" spans="1:6" s="32" customFormat="1" ht="15.75" customHeight="1" hidden="1">
      <c r="A218" s="35" t="s">
        <v>322</v>
      </c>
      <c r="B218" s="27" t="s">
        <v>323</v>
      </c>
      <c r="C218" s="48">
        <f>C220+C223</f>
        <v>379000</v>
      </c>
      <c r="D218" s="48">
        <f>D220+D223</f>
        <v>128700</v>
      </c>
      <c r="E218" s="48">
        <f>E220+E223</f>
        <v>0</v>
      </c>
      <c r="F218" s="65">
        <f t="shared" si="24"/>
        <v>0.3395778364116095</v>
      </c>
    </row>
    <row r="219" spans="1:6" s="32" customFormat="1" ht="41.25" customHeight="1">
      <c r="A219" s="35" t="s">
        <v>324</v>
      </c>
      <c r="B219" s="17" t="s">
        <v>325</v>
      </c>
      <c r="C219" s="48">
        <f>C221</f>
        <v>99000</v>
      </c>
      <c r="D219" s="48">
        <f>D221</f>
        <v>99000</v>
      </c>
      <c r="E219" s="48">
        <f>E221</f>
        <v>0</v>
      </c>
      <c r="F219" s="65">
        <f t="shared" si="24"/>
        <v>1</v>
      </c>
    </row>
    <row r="220" spans="1:6" s="32" customFormat="1" ht="27" customHeight="1" hidden="1">
      <c r="A220" s="35" t="s">
        <v>326</v>
      </c>
      <c r="B220" s="17" t="s">
        <v>88</v>
      </c>
      <c r="C220" s="48">
        <f aca="true" t="shared" si="27" ref="C220:E221">C221</f>
        <v>99000</v>
      </c>
      <c r="D220" s="48">
        <f t="shared" si="27"/>
        <v>99000</v>
      </c>
      <c r="E220" s="48">
        <f t="shared" si="27"/>
        <v>0</v>
      </c>
      <c r="F220" s="65">
        <f t="shared" si="24"/>
        <v>1</v>
      </c>
    </row>
    <row r="221" spans="1:6" s="32" customFormat="1" ht="12.75" hidden="1">
      <c r="A221" s="35" t="s">
        <v>327</v>
      </c>
      <c r="B221" s="27" t="s">
        <v>98</v>
      </c>
      <c r="C221" s="48">
        <f t="shared" si="27"/>
        <v>99000</v>
      </c>
      <c r="D221" s="48">
        <f t="shared" si="27"/>
        <v>99000</v>
      </c>
      <c r="E221" s="48">
        <f t="shared" si="27"/>
        <v>0</v>
      </c>
      <c r="F221" s="65">
        <f t="shared" si="24"/>
        <v>1</v>
      </c>
    </row>
    <row r="222" spans="1:6" ht="15.75" customHeight="1">
      <c r="A222" s="7" t="s">
        <v>328</v>
      </c>
      <c r="B222" s="4" t="s">
        <v>104</v>
      </c>
      <c r="C222" s="49">
        <v>99000</v>
      </c>
      <c r="D222" s="50">
        <v>99000</v>
      </c>
      <c r="E222" s="51">
        <v>0</v>
      </c>
      <c r="F222" s="65">
        <f t="shared" si="24"/>
        <v>1</v>
      </c>
    </row>
    <row r="223" spans="1:6" s="32" customFormat="1" ht="40.5" customHeight="1">
      <c r="A223" s="35" t="s">
        <v>329</v>
      </c>
      <c r="B223" s="17" t="s">
        <v>330</v>
      </c>
      <c r="C223" s="48">
        <f>C224</f>
        <v>280000</v>
      </c>
      <c r="D223" s="48">
        <f>D224</f>
        <v>29700</v>
      </c>
      <c r="E223" s="48">
        <f>E224</f>
        <v>0</v>
      </c>
      <c r="F223" s="65">
        <f t="shared" si="24"/>
        <v>0.10607142857142857</v>
      </c>
    </row>
    <row r="224" spans="1:6" s="32" customFormat="1" ht="27" customHeight="1" hidden="1">
      <c r="A224" s="35" t="s">
        <v>331</v>
      </c>
      <c r="B224" s="17" t="s">
        <v>88</v>
      </c>
      <c r="C224" s="48">
        <f>C225+C227</f>
        <v>280000</v>
      </c>
      <c r="D224" s="48">
        <f>D225+D227</f>
        <v>29700</v>
      </c>
      <c r="E224" s="48">
        <f>E225+E227</f>
        <v>0</v>
      </c>
      <c r="F224" s="65">
        <f t="shared" si="24"/>
        <v>0.10607142857142857</v>
      </c>
    </row>
    <row r="225" spans="1:6" s="32" customFormat="1" ht="15.75" customHeight="1" hidden="1">
      <c r="A225" s="35" t="s">
        <v>332</v>
      </c>
      <c r="B225" s="27" t="s">
        <v>98</v>
      </c>
      <c r="C225" s="48">
        <f>C226</f>
        <v>260000</v>
      </c>
      <c r="D225" s="48">
        <f>D226</f>
        <v>20000</v>
      </c>
      <c r="E225" s="48">
        <f>E226</f>
        <v>0</v>
      </c>
      <c r="F225" s="65">
        <f t="shared" si="24"/>
        <v>0.07692307692307693</v>
      </c>
    </row>
    <row r="226" spans="1:6" ht="15.75" customHeight="1">
      <c r="A226" s="7" t="s">
        <v>333</v>
      </c>
      <c r="B226" s="4" t="s">
        <v>104</v>
      </c>
      <c r="C226" s="49">
        <v>260000</v>
      </c>
      <c r="D226" s="50">
        <v>20000</v>
      </c>
      <c r="E226" s="51">
        <v>0</v>
      </c>
      <c r="F226" s="65">
        <f t="shared" si="24"/>
        <v>0.07692307692307693</v>
      </c>
    </row>
    <row r="227" spans="1:6" s="32" customFormat="1" ht="12.75" hidden="1">
      <c r="A227" s="35" t="s">
        <v>334</v>
      </c>
      <c r="B227" s="8" t="s">
        <v>160</v>
      </c>
      <c r="C227" s="48">
        <f>C228</f>
        <v>20000</v>
      </c>
      <c r="D227" s="48">
        <f>D228</f>
        <v>9700</v>
      </c>
      <c r="E227" s="48">
        <f>E228</f>
        <v>0</v>
      </c>
      <c r="F227" s="65">
        <f t="shared" si="24"/>
        <v>0.485</v>
      </c>
    </row>
    <row r="228" spans="1:6" ht="12.75">
      <c r="A228" s="7" t="s">
        <v>335</v>
      </c>
      <c r="B228" s="4" t="s">
        <v>164</v>
      </c>
      <c r="C228" s="49">
        <v>20000</v>
      </c>
      <c r="D228" s="50">
        <v>9700</v>
      </c>
      <c r="E228" s="51">
        <v>0</v>
      </c>
      <c r="F228" s="65">
        <f t="shared" si="24"/>
        <v>0.485</v>
      </c>
    </row>
    <row r="229" spans="1:6" s="32" customFormat="1" ht="12.75">
      <c r="A229" s="44" t="s">
        <v>336</v>
      </c>
      <c r="B229" s="27" t="s">
        <v>337</v>
      </c>
      <c r="C229" s="48">
        <f>C230+C238</f>
        <v>725000</v>
      </c>
      <c r="D229" s="48">
        <f>D230+D238</f>
        <v>494602</v>
      </c>
      <c r="E229" s="48">
        <f>E230+E238</f>
        <v>10752</v>
      </c>
      <c r="F229" s="65">
        <f t="shared" si="24"/>
        <v>0.69704</v>
      </c>
    </row>
    <row r="230" spans="1:6" s="32" customFormat="1" ht="12.75" hidden="1">
      <c r="A230" s="44" t="s">
        <v>338</v>
      </c>
      <c r="B230" s="27" t="s">
        <v>339</v>
      </c>
      <c r="C230" s="48">
        <f aca="true" t="shared" si="28" ref="C230:E231">C231</f>
        <v>426000</v>
      </c>
      <c r="D230" s="48">
        <f t="shared" si="28"/>
        <v>336422</v>
      </c>
      <c r="E230" s="48">
        <f t="shared" si="28"/>
        <v>0</v>
      </c>
      <c r="F230" s="65">
        <f t="shared" si="24"/>
        <v>0.7897230046948357</v>
      </c>
    </row>
    <row r="231" spans="1:6" s="32" customFormat="1" ht="40.5">
      <c r="A231" s="44" t="s">
        <v>340</v>
      </c>
      <c r="B231" s="17" t="s">
        <v>341</v>
      </c>
      <c r="C231" s="48">
        <f t="shared" si="28"/>
        <v>426000</v>
      </c>
      <c r="D231" s="48">
        <f t="shared" si="28"/>
        <v>336422</v>
      </c>
      <c r="E231" s="48">
        <f t="shared" si="28"/>
        <v>0</v>
      </c>
      <c r="F231" s="65">
        <f t="shared" si="24"/>
        <v>0.7897230046948357</v>
      </c>
    </row>
    <row r="232" spans="1:6" s="32" customFormat="1" ht="27" hidden="1">
      <c r="A232" s="44" t="s">
        <v>342</v>
      </c>
      <c r="B232" s="17" t="s">
        <v>88</v>
      </c>
      <c r="C232" s="48">
        <f>C233+C235+C236</f>
        <v>426000</v>
      </c>
      <c r="D232" s="48">
        <f>D233+D235+D236</f>
        <v>336422</v>
      </c>
      <c r="E232" s="48">
        <f>E233+E235+E236</f>
        <v>0</v>
      </c>
      <c r="F232" s="65">
        <f t="shared" si="24"/>
        <v>0.7897230046948357</v>
      </c>
    </row>
    <row r="233" spans="1:6" s="32" customFormat="1" ht="12.75" hidden="1">
      <c r="A233" s="44" t="s">
        <v>343</v>
      </c>
      <c r="B233" s="27" t="s">
        <v>98</v>
      </c>
      <c r="C233" s="48">
        <f>C234</f>
        <v>60800</v>
      </c>
      <c r="D233" s="48">
        <f>D234</f>
        <v>60800</v>
      </c>
      <c r="E233" s="48">
        <f>E234</f>
        <v>0</v>
      </c>
      <c r="F233" s="65">
        <f t="shared" si="24"/>
        <v>1</v>
      </c>
    </row>
    <row r="234" spans="1:6" ht="12.75">
      <c r="A234" s="28" t="s">
        <v>344</v>
      </c>
      <c r="B234" s="4" t="s">
        <v>104</v>
      </c>
      <c r="C234" s="49">
        <v>60800</v>
      </c>
      <c r="D234" s="50">
        <v>60800</v>
      </c>
      <c r="E234" s="51">
        <v>0</v>
      </c>
      <c r="F234" s="65">
        <f t="shared" si="24"/>
        <v>1</v>
      </c>
    </row>
    <row r="235" spans="1:6" ht="12.75">
      <c r="A235" s="28" t="s">
        <v>345</v>
      </c>
      <c r="B235" s="4" t="s">
        <v>195</v>
      </c>
      <c r="C235" s="49">
        <v>24000</v>
      </c>
      <c r="D235" s="50">
        <v>3930</v>
      </c>
      <c r="E235" s="51">
        <v>0</v>
      </c>
      <c r="F235" s="65">
        <f t="shared" si="24"/>
        <v>0.16375</v>
      </c>
    </row>
    <row r="236" spans="1:6" s="32" customFormat="1" ht="12.75" hidden="1">
      <c r="A236" s="44" t="s">
        <v>346</v>
      </c>
      <c r="B236" s="8" t="s">
        <v>160</v>
      </c>
      <c r="C236" s="48">
        <f>C237</f>
        <v>341200</v>
      </c>
      <c r="D236" s="48">
        <f>D237</f>
        <v>271692</v>
      </c>
      <c r="E236" s="48">
        <f>E237</f>
        <v>0</v>
      </c>
      <c r="F236" s="65">
        <f t="shared" si="24"/>
        <v>0.7962837045720985</v>
      </c>
    </row>
    <row r="237" spans="1:6" ht="12.75">
      <c r="A237" s="28" t="s">
        <v>347</v>
      </c>
      <c r="B237" s="4" t="s">
        <v>164</v>
      </c>
      <c r="C237" s="49">
        <v>341200</v>
      </c>
      <c r="D237" s="50">
        <v>271692</v>
      </c>
      <c r="E237" s="51">
        <v>0</v>
      </c>
      <c r="F237" s="65">
        <f t="shared" si="24"/>
        <v>0.7962837045720985</v>
      </c>
    </row>
    <row r="238" spans="1:6" s="32" customFormat="1" ht="14.25" customHeight="1">
      <c r="A238" s="44" t="s">
        <v>348</v>
      </c>
      <c r="B238" s="27" t="s">
        <v>349</v>
      </c>
      <c r="C238" s="48">
        <f>C239+C243</f>
        <v>299000</v>
      </c>
      <c r="D238" s="48">
        <f>D239+D243</f>
        <v>158180</v>
      </c>
      <c r="E238" s="48">
        <f>E239+E243</f>
        <v>10752</v>
      </c>
      <c r="F238" s="65">
        <f t="shared" si="24"/>
        <v>0.564989966555184</v>
      </c>
    </row>
    <row r="239" spans="1:6" s="32" customFormat="1" ht="40.5" customHeight="1" hidden="1">
      <c r="A239" s="44" t="s">
        <v>350</v>
      </c>
      <c r="B239" s="17" t="s">
        <v>351</v>
      </c>
      <c r="C239" s="48">
        <f aca="true" t="shared" si="29" ref="C239:E241">C240</f>
        <v>204000</v>
      </c>
      <c r="D239" s="48">
        <f t="shared" si="29"/>
        <v>122340</v>
      </c>
      <c r="E239" s="48">
        <f t="shared" si="29"/>
        <v>0</v>
      </c>
      <c r="F239" s="65">
        <f t="shared" si="24"/>
        <v>0.5997058823529412</v>
      </c>
    </row>
    <row r="240" spans="1:6" s="32" customFormat="1" ht="25.5" customHeight="1" hidden="1">
      <c r="A240" s="44" t="s">
        <v>352</v>
      </c>
      <c r="B240" s="17" t="s">
        <v>88</v>
      </c>
      <c r="C240" s="55">
        <f t="shared" si="29"/>
        <v>204000</v>
      </c>
      <c r="D240" s="55">
        <f t="shared" si="29"/>
        <v>122340</v>
      </c>
      <c r="E240" s="55">
        <f t="shared" si="29"/>
        <v>0</v>
      </c>
      <c r="F240" s="65">
        <f t="shared" si="24"/>
        <v>0.5997058823529412</v>
      </c>
    </row>
    <row r="241" spans="1:6" s="32" customFormat="1" ht="14.25" customHeight="1" hidden="1">
      <c r="A241" s="44" t="s">
        <v>353</v>
      </c>
      <c r="B241" s="21" t="s">
        <v>98</v>
      </c>
      <c r="C241" s="55">
        <f t="shared" si="29"/>
        <v>204000</v>
      </c>
      <c r="D241" s="55">
        <f t="shared" si="29"/>
        <v>122340</v>
      </c>
      <c r="E241" s="55">
        <f t="shared" si="29"/>
        <v>0</v>
      </c>
      <c r="F241" s="65">
        <f t="shared" si="24"/>
        <v>0.5997058823529412</v>
      </c>
    </row>
    <row r="242" spans="1:6" ht="14.25" customHeight="1">
      <c r="A242" s="28" t="s">
        <v>354</v>
      </c>
      <c r="B242" s="23" t="s">
        <v>104</v>
      </c>
      <c r="C242" s="58">
        <v>204000</v>
      </c>
      <c r="D242" s="58">
        <v>122340</v>
      </c>
      <c r="E242" s="51">
        <v>0</v>
      </c>
      <c r="F242" s="65">
        <f t="shared" si="24"/>
        <v>0.5997058823529412</v>
      </c>
    </row>
    <row r="243" spans="1:6" s="32" customFormat="1" ht="27">
      <c r="A243" s="44" t="s">
        <v>355</v>
      </c>
      <c r="B243" s="17" t="s">
        <v>356</v>
      </c>
      <c r="C243" s="48">
        <f aca="true" t="shared" si="30" ref="C243:E245">C244</f>
        <v>95000</v>
      </c>
      <c r="D243" s="48">
        <f t="shared" si="30"/>
        <v>35840</v>
      </c>
      <c r="E243" s="48">
        <f t="shared" si="30"/>
        <v>10752</v>
      </c>
      <c r="F243" s="65">
        <f t="shared" si="24"/>
        <v>0.4904421052631579</v>
      </c>
    </row>
    <row r="244" spans="1:6" s="32" customFormat="1" ht="27" hidden="1">
      <c r="A244" s="44" t="s">
        <v>357</v>
      </c>
      <c r="B244" s="17" t="s">
        <v>88</v>
      </c>
      <c r="C244" s="48">
        <f t="shared" si="30"/>
        <v>95000</v>
      </c>
      <c r="D244" s="48">
        <f t="shared" si="30"/>
        <v>35840</v>
      </c>
      <c r="E244" s="48">
        <f t="shared" si="30"/>
        <v>10752</v>
      </c>
      <c r="F244" s="65">
        <f t="shared" si="24"/>
        <v>0.4904421052631579</v>
      </c>
    </row>
    <row r="245" spans="1:6" s="32" customFormat="1" ht="12.75" hidden="1">
      <c r="A245" s="44" t="s">
        <v>358</v>
      </c>
      <c r="B245" s="27" t="s">
        <v>98</v>
      </c>
      <c r="C245" s="48">
        <f t="shared" si="30"/>
        <v>95000</v>
      </c>
      <c r="D245" s="48">
        <f t="shared" si="30"/>
        <v>35840</v>
      </c>
      <c r="E245" s="48">
        <f t="shared" si="30"/>
        <v>10752</v>
      </c>
      <c r="F245" s="65">
        <f t="shared" si="24"/>
        <v>0.4904421052631579</v>
      </c>
    </row>
    <row r="246" spans="1:6" ht="12.75">
      <c r="A246" s="28" t="s">
        <v>359</v>
      </c>
      <c r="B246" s="4" t="s">
        <v>104</v>
      </c>
      <c r="C246" s="49">
        <v>95000</v>
      </c>
      <c r="D246" s="50">
        <v>35840</v>
      </c>
      <c r="E246" s="50">
        <v>10752</v>
      </c>
      <c r="F246" s="65">
        <f t="shared" si="24"/>
        <v>0.4904421052631579</v>
      </c>
    </row>
    <row r="247" spans="1:6" s="32" customFormat="1" ht="12.75">
      <c r="A247" s="44" t="s">
        <v>360</v>
      </c>
      <c r="B247" s="27" t="s">
        <v>361</v>
      </c>
      <c r="C247" s="55">
        <f aca="true" t="shared" si="31" ref="C247:E251">C248</f>
        <v>60000</v>
      </c>
      <c r="D247" s="55">
        <f t="shared" si="31"/>
        <v>0</v>
      </c>
      <c r="E247" s="55">
        <f t="shared" si="31"/>
        <v>0</v>
      </c>
      <c r="F247" s="65">
        <f t="shared" si="24"/>
        <v>0</v>
      </c>
    </row>
    <row r="248" spans="1:6" s="32" customFormat="1" ht="12.75" hidden="1">
      <c r="A248" s="44" t="s">
        <v>362</v>
      </c>
      <c r="B248" s="27" t="s">
        <v>363</v>
      </c>
      <c r="C248" s="48">
        <f t="shared" si="31"/>
        <v>60000</v>
      </c>
      <c r="D248" s="48">
        <f t="shared" si="31"/>
        <v>0</v>
      </c>
      <c r="E248" s="48">
        <f t="shared" si="31"/>
        <v>0</v>
      </c>
      <c r="F248" s="65">
        <f t="shared" si="24"/>
        <v>0</v>
      </c>
    </row>
    <row r="249" spans="1:6" s="32" customFormat="1" ht="40.5" hidden="1">
      <c r="A249" s="44" t="s">
        <v>364</v>
      </c>
      <c r="B249" s="17" t="s">
        <v>365</v>
      </c>
      <c r="C249" s="55">
        <f t="shared" si="31"/>
        <v>60000</v>
      </c>
      <c r="D249" s="55">
        <f t="shared" si="31"/>
        <v>0</v>
      </c>
      <c r="E249" s="55">
        <f t="shared" si="31"/>
        <v>0</v>
      </c>
      <c r="F249" s="65">
        <f t="shared" si="24"/>
        <v>0</v>
      </c>
    </row>
    <row r="250" spans="1:6" s="32" customFormat="1" ht="27" hidden="1">
      <c r="A250" s="44" t="s">
        <v>366</v>
      </c>
      <c r="B250" s="17" t="s">
        <v>88</v>
      </c>
      <c r="C250" s="48">
        <f t="shared" si="31"/>
        <v>60000</v>
      </c>
      <c r="D250" s="48">
        <f t="shared" si="31"/>
        <v>0</v>
      </c>
      <c r="E250" s="48">
        <f t="shared" si="31"/>
        <v>0</v>
      </c>
      <c r="F250" s="65">
        <f t="shared" si="24"/>
        <v>0</v>
      </c>
    </row>
    <row r="251" spans="1:6" s="32" customFormat="1" ht="12.75" hidden="1">
      <c r="A251" s="44" t="s">
        <v>367</v>
      </c>
      <c r="B251" s="27" t="s">
        <v>98</v>
      </c>
      <c r="C251" s="48">
        <f t="shared" si="31"/>
        <v>60000</v>
      </c>
      <c r="D251" s="48">
        <f t="shared" si="31"/>
        <v>0</v>
      </c>
      <c r="E251" s="48">
        <f t="shared" si="31"/>
        <v>0</v>
      </c>
      <c r="F251" s="65">
        <f t="shared" si="24"/>
        <v>0</v>
      </c>
    </row>
    <row r="252" spans="1:6" ht="12.75">
      <c r="A252" s="28" t="s">
        <v>368</v>
      </c>
      <c r="B252" s="4" t="s">
        <v>104</v>
      </c>
      <c r="C252" s="49">
        <v>60000</v>
      </c>
      <c r="D252" s="50">
        <v>0</v>
      </c>
      <c r="E252" s="51">
        <v>0</v>
      </c>
      <c r="F252" s="65">
        <f t="shared" si="24"/>
        <v>0</v>
      </c>
    </row>
    <row r="253" spans="1:6" s="32" customFormat="1" ht="12.75">
      <c r="A253" s="44" t="s">
        <v>369</v>
      </c>
      <c r="B253" s="27" t="s">
        <v>370</v>
      </c>
      <c r="C253" s="48">
        <f aca="true" t="shared" si="32" ref="C253:E254">C254</f>
        <v>4399600</v>
      </c>
      <c r="D253" s="48">
        <f t="shared" si="32"/>
        <v>2239446.96</v>
      </c>
      <c r="E253" s="48">
        <f t="shared" si="32"/>
        <v>438380.58</v>
      </c>
      <c r="F253" s="65">
        <f t="shared" si="24"/>
        <v>0.6086525002272934</v>
      </c>
    </row>
    <row r="254" spans="1:6" s="32" customFormat="1" ht="12.75" hidden="1">
      <c r="A254" s="44" t="s">
        <v>371</v>
      </c>
      <c r="B254" s="27" t="s">
        <v>372</v>
      </c>
      <c r="C254" s="48">
        <f t="shared" si="32"/>
        <v>4399600</v>
      </c>
      <c r="D254" s="48">
        <f t="shared" si="32"/>
        <v>2239446.96</v>
      </c>
      <c r="E254" s="48">
        <f t="shared" si="32"/>
        <v>438380.58</v>
      </c>
      <c r="F254" s="65">
        <f t="shared" si="24"/>
        <v>0.6086525002272934</v>
      </c>
    </row>
    <row r="255" spans="1:6" s="32" customFormat="1" ht="25.5">
      <c r="A255" s="44" t="s">
        <v>373</v>
      </c>
      <c r="B255" s="8" t="s">
        <v>374</v>
      </c>
      <c r="C255" s="48">
        <f>C256+C260</f>
        <v>4399600</v>
      </c>
      <c r="D255" s="48">
        <f>D256+D260</f>
        <v>2239446.96</v>
      </c>
      <c r="E255" s="48">
        <f>E256+E260</f>
        <v>438380.58</v>
      </c>
      <c r="F255" s="65">
        <f t="shared" si="24"/>
        <v>0.6086525002272934</v>
      </c>
    </row>
    <row r="256" spans="1:6" s="32" customFormat="1" ht="27" hidden="1">
      <c r="A256" s="44" t="s">
        <v>375</v>
      </c>
      <c r="B256" s="17" t="s">
        <v>376</v>
      </c>
      <c r="C256" s="48">
        <f aca="true" t="shared" si="33" ref="C256:E258">C257</f>
        <v>4185600</v>
      </c>
      <c r="D256" s="48">
        <f t="shared" si="33"/>
        <v>2125050</v>
      </c>
      <c r="E256" s="48">
        <f t="shared" si="33"/>
        <v>408750</v>
      </c>
      <c r="F256" s="65">
        <f t="shared" si="24"/>
        <v>0.6053612385321101</v>
      </c>
    </row>
    <row r="257" spans="1:6" s="32" customFormat="1" ht="40.5" hidden="1">
      <c r="A257" s="44" t="s">
        <v>377</v>
      </c>
      <c r="B257" s="17" t="s">
        <v>168</v>
      </c>
      <c r="C257" s="48">
        <f t="shared" si="33"/>
        <v>4185600</v>
      </c>
      <c r="D257" s="48">
        <f t="shared" si="33"/>
        <v>2125050</v>
      </c>
      <c r="E257" s="48">
        <f t="shared" si="33"/>
        <v>408750</v>
      </c>
      <c r="F257" s="65">
        <f t="shared" si="24"/>
        <v>0.6053612385321101</v>
      </c>
    </row>
    <row r="258" spans="1:6" s="32" customFormat="1" ht="12.75" hidden="1">
      <c r="A258" s="44" t="s">
        <v>378</v>
      </c>
      <c r="B258" s="8" t="s">
        <v>379</v>
      </c>
      <c r="C258" s="48">
        <f t="shared" si="33"/>
        <v>4185600</v>
      </c>
      <c r="D258" s="48">
        <f t="shared" si="33"/>
        <v>2125050</v>
      </c>
      <c r="E258" s="48">
        <f t="shared" si="33"/>
        <v>408750</v>
      </c>
      <c r="F258" s="65">
        <f t="shared" si="24"/>
        <v>0.6053612385321101</v>
      </c>
    </row>
    <row r="259" spans="1:6" ht="12.75">
      <c r="A259" s="28" t="s">
        <v>380</v>
      </c>
      <c r="B259" s="4" t="s">
        <v>381</v>
      </c>
      <c r="C259" s="49">
        <v>4185600</v>
      </c>
      <c r="D259" s="50">
        <v>2125050</v>
      </c>
      <c r="E259" s="51">
        <v>408750</v>
      </c>
      <c r="F259" s="65">
        <f t="shared" si="24"/>
        <v>0.6053612385321101</v>
      </c>
    </row>
    <row r="260" spans="1:6" s="32" customFormat="1" ht="13.5">
      <c r="A260" s="44" t="s">
        <v>382</v>
      </c>
      <c r="B260" s="17" t="s">
        <v>383</v>
      </c>
      <c r="C260" s="48">
        <f aca="true" t="shared" si="34" ref="C260:E262">C261</f>
        <v>214000</v>
      </c>
      <c r="D260" s="48">
        <f t="shared" si="34"/>
        <v>114396.96</v>
      </c>
      <c r="E260" s="48">
        <f t="shared" si="34"/>
        <v>29630.58</v>
      </c>
      <c r="F260" s="65">
        <f t="shared" si="24"/>
        <v>0.6730258878504674</v>
      </c>
    </row>
    <row r="261" spans="1:6" s="32" customFormat="1" ht="40.5" hidden="1">
      <c r="A261" s="44" t="s">
        <v>384</v>
      </c>
      <c r="B261" s="17" t="s">
        <v>168</v>
      </c>
      <c r="C261" s="48">
        <f t="shared" si="34"/>
        <v>214000</v>
      </c>
      <c r="D261" s="48">
        <f t="shared" si="34"/>
        <v>114396.96</v>
      </c>
      <c r="E261" s="48">
        <f t="shared" si="34"/>
        <v>29630.58</v>
      </c>
      <c r="F261" s="65">
        <f t="shared" si="24"/>
        <v>0.6730258878504674</v>
      </c>
    </row>
    <row r="262" spans="1:6" s="32" customFormat="1" ht="12.75" hidden="1">
      <c r="A262" s="44" t="s">
        <v>385</v>
      </c>
      <c r="B262" s="27" t="s">
        <v>98</v>
      </c>
      <c r="C262" s="48">
        <f t="shared" si="34"/>
        <v>214000</v>
      </c>
      <c r="D262" s="48">
        <f t="shared" si="34"/>
        <v>114396.96</v>
      </c>
      <c r="E262" s="48">
        <f t="shared" si="34"/>
        <v>29630.58</v>
      </c>
      <c r="F262" s="65">
        <f t="shared" si="24"/>
        <v>0.6730258878504674</v>
      </c>
    </row>
    <row r="263" spans="1:6" ht="12.75">
      <c r="A263" s="28" t="s">
        <v>386</v>
      </c>
      <c r="B263" s="4" t="s">
        <v>104</v>
      </c>
      <c r="C263" s="49">
        <v>214000</v>
      </c>
      <c r="D263" s="50">
        <v>114396.96</v>
      </c>
      <c r="E263" s="51">
        <v>29630.58</v>
      </c>
      <c r="F263" s="65">
        <f t="shared" si="24"/>
        <v>0.6730258878504674</v>
      </c>
    </row>
    <row r="264" spans="1:6" ht="12.75">
      <c r="A264" s="28"/>
      <c r="B264" s="29" t="s">
        <v>387</v>
      </c>
      <c r="C264" s="48">
        <f>C45+C68+C75</f>
        <v>32310600</v>
      </c>
      <c r="D264" s="48">
        <f>D45+D68+D75</f>
        <v>10091800.62</v>
      </c>
      <c r="E264" s="48">
        <f>E45+E68+E75</f>
        <v>3217708</v>
      </c>
      <c r="F264" s="65">
        <f>SUM(D264+E264)/C264</f>
        <v>0.4119239079435231</v>
      </c>
    </row>
    <row r="267" spans="1:4" ht="12.75">
      <c r="A267" s="30"/>
      <c r="B267" s="30"/>
      <c r="C267" s="30"/>
      <c r="D267" s="30"/>
    </row>
    <row r="268" spans="1:4" ht="12.75">
      <c r="A268" s="142" t="s">
        <v>388</v>
      </c>
      <c r="B268" s="142"/>
      <c r="C268" s="143" t="s">
        <v>389</v>
      </c>
      <c r="D268" s="143"/>
    </row>
  </sheetData>
  <sheetProtection/>
  <mergeCells count="8">
    <mergeCell ref="A1:D1"/>
    <mergeCell ref="A2:D2"/>
    <mergeCell ref="A3:D3"/>
    <mergeCell ref="A4:D4"/>
    <mergeCell ref="A268:B268"/>
    <mergeCell ref="C268:D268"/>
    <mergeCell ref="A6:E6"/>
    <mergeCell ref="A44:E4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2013-01-10T09:24:37Z</cp:lastPrinted>
  <dcterms:created xsi:type="dcterms:W3CDTF">1996-10-08T23:32:33Z</dcterms:created>
  <dcterms:modified xsi:type="dcterms:W3CDTF">2013-02-14T14:59:08Z</dcterms:modified>
  <cp:category/>
  <cp:version/>
  <cp:contentType/>
  <cp:contentStatus/>
</cp:coreProperties>
</file>