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<sst xmlns="http://schemas.openxmlformats.org/spreadsheetml/2006/main" count="536" uniqueCount="441">
  <si>
    <t>945 0102 0020100</t>
  </si>
  <si>
    <t xml:space="preserve">945 0103 0020300 </t>
  </si>
  <si>
    <t xml:space="preserve">945 0103 0020400 </t>
  </si>
  <si>
    <t xml:space="preserve">939 0104 0020500 </t>
  </si>
  <si>
    <t xml:space="preserve">939 0104 0020600 </t>
  </si>
  <si>
    <t>981 0107</t>
  </si>
  <si>
    <t xml:space="preserve">981 0107 0200100 </t>
  </si>
  <si>
    <t xml:space="preserve">981 0107 0200100 240 </t>
  </si>
  <si>
    <t>981</t>
  </si>
  <si>
    <t>ОБЕСПЕЧЕНИЕ ПРОВЕДЕНИЯ ВЫБОРОВ И РЕФЕРЕНДУМОВ</t>
  </si>
  <si>
    <t>Проведение муниципальных выборов</t>
  </si>
  <si>
    <t>939 0104 0028001</t>
  </si>
  <si>
    <t>Расходы на исполнение государственного полномочия по составлению протоколов об административных правонарушений</t>
  </si>
  <si>
    <t>939 0111 0700100</t>
  </si>
  <si>
    <t>939 0111 0700100 870</t>
  </si>
  <si>
    <t>939 0111 0700100 870 290</t>
  </si>
  <si>
    <t>939 0113 0900100</t>
  </si>
  <si>
    <t xml:space="preserve">939 0113 0920100 </t>
  </si>
  <si>
    <t>939 0113 0920100 630</t>
  </si>
  <si>
    <t>939 0113 0920100 630 242</t>
  </si>
  <si>
    <t xml:space="preserve">939 0113 0920200 </t>
  </si>
  <si>
    <t>939 0113 0920200 240</t>
  </si>
  <si>
    <t>939 0113 0920200 240 226</t>
  </si>
  <si>
    <t xml:space="preserve">939 0113 0920500 </t>
  </si>
  <si>
    <t>939 0113 3300100</t>
  </si>
  <si>
    <t>939 0113 7950200</t>
  </si>
  <si>
    <t>939 0113 7950400</t>
  </si>
  <si>
    <t>939 0113 7950500</t>
  </si>
  <si>
    <t xml:space="preserve">939 0309 2190100 </t>
  </si>
  <si>
    <t xml:space="preserve">939 0309 2190300 </t>
  </si>
  <si>
    <t xml:space="preserve">939 0401 510 02 00 </t>
  </si>
  <si>
    <t>Погашение кредиторской задолженности по выполнению оформления к праздничным мероприятиям на территортии муниципального образования</t>
  </si>
  <si>
    <t>939 0705 4280100</t>
  </si>
  <si>
    <t xml:space="preserve">939 0707 4310100 </t>
  </si>
  <si>
    <t>939 0707 4310100 240</t>
  </si>
  <si>
    <t>939 0707 4310100 240 226</t>
  </si>
  <si>
    <t>939 0707 7950100</t>
  </si>
  <si>
    <t>939 0707 7950100 240</t>
  </si>
  <si>
    <t>939 0707 7950100 240 226</t>
  </si>
  <si>
    <t xml:space="preserve">939 0801 4400100 </t>
  </si>
  <si>
    <t xml:space="preserve">939 0801 4400200 </t>
  </si>
  <si>
    <t>939 0801 4400200 240 290</t>
  </si>
  <si>
    <t>Организация и проведение досуговых мероприятий для жителей муниципального образованитя</t>
  </si>
  <si>
    <t>939 1003 5050100</t>
  </si>
  <si>
    <t>939 1202 4570100</t>
  </si>
  <si>
    <t>939 1202 4570300</t>
  </si>
  <si>
    <t>939 1202 4570300 240</t>
  </si>
  <si>
    <t>939 1202 4570300 240 226</t>
  </si>
  <si>
    <t>939 1102 4870100</t>
  </si>
  <si>
    <t>939 0707 7950100 240 290</t>
  </si>
  <si>
    <t>939 0309 2190100 240 226</t>
  </si>
  <si>
    <t>939 0707 4310200 240 290</t>
  </si>
  <si>
    <t>939 0707 4310200 240 340</t>
  </si>
  <si>
    <t>939 1102 4870100 240 310</t>
  </si>
  <si>
    <t>остаток средств на</t>
  </si>
  <si>
    <t>0102   0020000   121   213</t>
  </si>
  <si>
    <t>0102   0020000   244   221</t>
  </si>
  <si>
    <t>0103   0020000   321   226</t>
  </si>
  <si>
    <t>0103   0020000   121   211</t>
  </si>
  <si>
    <t>0103   0020000   121   213</t>
  </si>
  <si>
    <t>0103   0020000   244   221</t>
  </si>
  <si>
    <t>0103   0020000   244   222</t>
  </si>
  <si>
    <t>0103   0020000   244   223</t>
  </si>
  <si>
    <t>0103   0020000   244   225</t>
  </si>
  <si>
    <t>0103   0020000   244   226</t>
  </si>
  <si>
    <t>0103   0020000   244   310</t>
  </si>
  <si>
    <t>0103   0020000   244   340</t>
  </si>
  <si>
    <t>0103   0020000   851   290</t>
  </si>
  <si>
    <t>0103   0020000   852   290</t>
  </si>
  <si>
    <t>0104   0020000   121   211</t>
  </si>
  <si>
    <t>0104   0020000   121   213</t>
  </si>
  <si>
    <t>0104   0020000   244   221</t>
  </si>
  <si>
    <t>0104   0020000   244   222</t>
  </si>
  <si>
    <t>0104   0020000   244   223</t>
  </si>
  <si>
    <t>0104   0020000   244   225</t>
  </si>
  <si>
    <t>0104   0020000   244   226</t>
  </si>
  <si>
    <t>0104   0020000   244   310</t>
  </si>
  <si>
    <t>0104   0020000   244   340</t>
  </si>
  <si>
    <t>0104   0020000   851   290</t>
  </si>
  <si>
    <t>0104   0020000   852   290</t>
  </si>
  <si>
    <t>0104   0020000   598   221</t>
  </si>
  <si>
    <t>0111   0700000   870   290</t>
  </si>
  <si>
    <t>0113   0900000   244   226</t>
  </si>
  <si>
    <t>0113   0920000   630   242</t>
  </si>
  <si>
    <t>0113   0920000   244   226</t>
  </si>
  <si>
    <t>0113   0920000   852   290</t>
  </si>
  <si>
    <t>0113   3300000   244   226</t>
  </si>
  <si>
    <t>0113   3300000   244   340</t>
  </si>
  <si>
    <t>0113   7950000   244   226</t>
  </si>
  <si>
    <t>0113   7950000   244   290</t>
  </si>
  <si>
    <t>0309   2190000   244   226</t>
  </si>
  <si>
    <t>0309   2190000   244   290</t>
  </si>
  <si>
    <t>0309   2190000   244   310</t>
  </si>
  <si>
    <t>0309   2190000   244   340</t>
  </si>
  <si>
    <t>0401   5100000   810   242</t>
  </si>
  <si>
    <t>0503   6000000   244   225</t>
  </si>
  <si>
    <t>0503   6000000   244   226</t>
  </si>
  <si>
    <t>0503   6000000   244   310</t>
  </si>
  <si>
    <t>0503   6000000   244   340</t>
  </si>
  <si>
    <t>0705   4280000   244   226</t>
  </si>
  <si>
    <t>0707   4310000   244   226</t>
  </si>
  <si>
    <t>0707   4310000   244   290</t>
  </si>
  <si>
    <t>0707   4310000   244   340</t>
  </si>
  <si>
    <t>0707   7950000   244   226</t>
  </si>
  <si>
    <t>0707   7950000   244   290</t>
  </si>
  <si>
    <t>0801   4400000   244   226</t>
  </si>
  <si>
    <t>0801   4400000   244   290</t>
  </si>
  <si>
    <t>1003   5050000   314   263</t>
  </si>
  <si>
    <t>1004   5200000   598   262</t>
  </si>
  <si>
    <t>1004   5200000   598   226</t>
  </si>
  <si>
    <t>1004   0020000   598   211</t>
  </si>
  <si>
    <t>1004   0020000   598   213</t>
  </si>
  <si>
    <t>1004   0020000   598   221</t>
  </si>
  <si>
    <t>1004   0020000   598   222</t>
  </si>
  <si>
    <t>1004   0020000   598   225</t>
  </si>
  <si>
    <t>1004   0020000   598   226</t>
  </si>
  <si>
    <t>1004   0020000   598   310</t>
  </si>
  <si>
    <t>1004   0020000   598   340</t>
  </si>
  <si>
    <t>1102   4870000   244   226</t>
  </si>
  <si>
    <t>1102   4870000   244   290</t>
  </si>
  <si>
    <t>1102   4870000   244   310</t>
  </si>
  <si>
    <t>1102   4870000   244   340</t>
  </si>
  <si>
    <t>1202   4570000   244   226</t>
  </si>
  <si>
    <t xml:space="preserve">Отчет об исполнении бюджета  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</si>
  <si>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</si>
  <si>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>Код</t>
  </si>
  <si>
    <t>Наименование показателя</t>
  </si>
  <si>
    <t xml:space="preserve"> РАЗДЕЛ 1.   Д о х о д ы</t>
  </si>
  <si>
    <t>Единый налог, взимаемый с налогоплатильщиков,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</si>
  <si>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</si>
  <si>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182  1 06 01010 03 0000 110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</si>
  <si>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</si>
  <si>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182  1 09 04040 01 0000 110</t>
  </si>
  <si>
    <t>Налог с имущества, переходящего в порядке наследования или дарения</t>
  </si>
  <si>
    <t>Средства, 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</si>
  <si>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182  1 16 06000 01 0000 140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</si>
  <si>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</si>
  <si>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сфере благоустройства, предусмотренные Законом Санкт-Петербурга "Об административных правонарушениях в сфере благоустройства в Санкт-Петербурге"</t>
  </si>
  <si>
    <t>Дотации бюджетам внутригородских муниципальных образований городов федерального значения Москвы и Санкт-Петербурга на выравнивание уровня бюджетной обеспеченности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</si>
  <si>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</si>
  <si>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</si>
  <si>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</si>
  <si>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</si>
  <si>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2 02 03027 03 0000 151</t>
  </si>
  <si>
    <t>2 02 03027 03 0100 151</t>
  </si>
  <si>
    <t>Субвенции бюджетам муниципальных образований городов федерального значения Москвы и Санкт-Петербурга на содержание ребенка в семье опекуна и приемной семье</t>
  </si>
  <si>
    <t>2 02 03027 03 0200 151</t>
  </si>
  <si>
    <t>Субвенции бюджетам внутригородских муниципальных образований городов федерального значения Москвы и Санкт-Петербурга на оплату труда приемному родителю</t>
  </si>
  <si>
    <t>И т о г о    д о х о д о в:</t>
  </si>
  <si>
    <t>МУНИЦИПАЛЬНЫЙ СОВЕТ МО СОСНОВАЯ ПОЛЯНА</t>
  </si>
  <si>
    <t>Глава муниципального образования</t>
  </si>
  <si>
    <t>Оплата труда Главы МО</t>
  </si>
  <si>
    <t>Прочие выплаты</t>
  </si>
  <si>
    <t>Начисления на оплату  труда Главы МО</t>
  </si>
  <si>
    <t>Оплата услуг связи</t>
  </si>
  <si>
    <t>Командировки и служебные разъезды</t>
  </si>
  <si>
    <t>Прочие услуги</t>
  </si>
  <si>
    <t>Аппарат представительного органа муниципального образования</t>
  </si>
  <si>
    <t xml:space="preserve">Оплата труда </t>
  </si>
  <si>
    <t xml:space="preserve">Начисления на оплату  труда </t>
  </si>
  <si>
    <t>ИЗБИРАТЕЛЬНАЯ КОМИССИЯ МО</t>
  </si>
  <si>
    <t>МЕСТНАЯ АДМИНИСТРАЦИЯ МО СОСНОВАЯ ПОЛЯНА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</si>
  <si>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</si>
  <si>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 местного значения</t>
  </si>
  <si>
    <t>Оплата коммунальных услуг</t>
  </si>
  <si>
    <t>Услуги по содержанию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</si>
  <si>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</si>
  <si>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</si>
  <si>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</si>
  <si>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Прочие расходы </t>
  </si>
  <si>
    <t>Формирование архивных фондов органов местного 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</si>
  <si>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</si>
  <si>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Содержание муниципальной информационной службы</t>
  </si>
  <si>
    <t>Озеленение территорий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</si>
  <si>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</si>
  <si>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Организация местных и участие в организации и проведении городских праздничных и иных зрелищных мероприятий</t>
  </si>
  <si>
    <t>Опубликование муниципальных правовых актов в средствах массовой информации</t>
  </si>
  <si>
    <t>Пособия по социальной помощи населению</t>
  </si>
  <si>
    <t>И т о г о    р а с х о д о в:</t>
  </si>
  <si>
    <t>Отклонения     (+, -)</t>
  </si>
  <si>
    <t xml:space="preserve">РАЗДЕЛ 2.  Р а с х о д ы  </t>
  </si>
  <si>
    <t>СПРАВОЧНО:</t>
  </si>
  <si>
    <t>Расходы на уплату членских взносов на содержание Совета муниципальных образований Санкт-Петербурга</t>
  </si>
  <si>
    <t>939 1 16 32000 03 0000 140</t>
  </si>
  <si>
    <t>Денежные взыскания, налагаемые в возмещение ущерба, причененного в результате незаконного или нецелевого использования бюджетных средств</t>
  </si>
  <si>
    <t>939 1 17 01030 03 0000 180</t>
  </si>
  <si>
    <t>Невыясненные поступления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</si>
  <si>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</si>
  <si>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Увеличение материальных запасов</t>
  </si>
  <si>
    <t xml:space="preserve">182  1 05 01011 01 0000 110 </t>
  </si>
  <si>
    <t>182 1 05 01012 01 0000 110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</si>
  <si>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</si>
  <si>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 выбравших в качестве объекта налогообложения доходы (за налоговые периоды, истекшие до 1 января 2011 года)</t>
  </si>
  <si>
    <t>182  1 05 01021 01 0000 110</t>
  </si>
  <si>
    <t>182 1 05 01022 01 0000 110</t>
  </si>
  <si>
    <t>182 1 05 01050 01 0000 110</t>
  </si>
  <si>
    <t>Минимальный налог, зачисляемый в бюджеты субъектов Российской Федерации</t>
  </si>
  <si>
    <t>182  1 05 02010 02 0000 110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</si>
  <si>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</si>
  <si>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</si>
  <si>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806  1 16 90030 03 0100 140</t>
  </si>
  <si>
    <t>807  1 16 90030 03 0100 140</t>
  </si>
  <si>
    <t>853  1 16 90030 03 0100 140</t>
  </si>
  <si>
    <t>939  2 02 01001 03 0000 151</t>
  </si>
  <si>
    <t>867  1 13 02993 03 0100 130</t>
  </si>
  <si>
    <t>Формирование и размещение муниципального заказа</t>
  </si>
  <si>
    <t>Компенсация депутатам, осуществляющим свои полномочия на непостоянной основе</t>
  </si>
  <si>
    <t xml:space="preserve">Резервный фонд местной администрации </t>
  </si>
  <si>
    <t>939 0113</t>
  </si>
  <si>
    <t>939</t>
  </si>
  <si>
    <t xml:space="preserve">939 0503 </t>
  </si>
  <si>
    <t>БЛАГОУСТРОЙСТВО</t>
  </si>
  <si>
    <t>939 0503 600 01 00</t>
  </si>
  <si>
    <t>Благоустройство придомовых территорий и дворовых территорий</t>
  </si>
  <si>
    <t>Благоустройство территории муниципального образования, связанное с обеспечением санитарного благополучия населения</t>
  </si>
  <si>
    <t>939 0503 600 02 00</t>
  </si>
  <si>
    <t>939 0503 600 03 00</t>
  </si>
  <si>
    <t>939 0503 600 04 00</t>
  </si>
  <si>
    <t>Прочие мероприятия в области благоустройства</t>
  </si>
  <si>
    <t>939 0503 6000403</t>
  </si>
  <si>
    <t>939 0503 6000403 244</t>
  </si>
  <si>
    <t>939 0503 6000403 244 226</t>
  </si>
  <si>
    <t>939 0503 6000403 244 310</t>
  </si>
  <si>
    <t>939 0503 6000403 244 340</t>
  </si>
  <si>
    <t>939 0707</t>
  </si>
  <si>
    <t>939 0801</t>
  </si>
  <si>
    <t>939 1003</t>
  </si>
  <si>
    <t>939 1004</t>
  </si>
  <si>
    <t>Пенсии, пособия, выплачиваемые организациями сектора государственного управления</t>
  </si>
  <si>
    <t>939 1202</t>
  </si>
  <si>
    <t>939 1102</t>
  </si>
  <si>
    <t>939 0705</t>
  </si>
  <si>
    <t>939 0401</t>
  </si>
  <si>
    <t>ОБЩЕЭКОНОМИЧЕСКИЕ ВОПРОСЫ</t>
  </si>
  <si>
    <t>939 0309</t>
  </si>
  <si>
    <t>ЗАЩИТА НАСЕЛЕНИЯ И ТЕРРИТОРИЙ ОТ ЧРЕЗВЫЧАЙНЫХ СИТУАЦИЙ ПРИРОДНОГО И ТЕХНОГЕННОГО ХАРАКТЕРА, ГРАЖДАНСКАЯ ОБОРОНА</t>
  </si>
  <si>
    <t>ДРУГИЕ ОБЩЕГОСУДАРСТВЕННЫЕ ВОПРОСЫ</t>
  </si>
  <si>
    <t>939 0111</t>
  </si>
  <si>
    <t>РЕЗЕРВНЫЕ ФОНДЫ</t>
  </si>
  <si>
    <t>939 0104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</si>
  <si>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</si>
  <si>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КУЛЬТУРА, КИНЕМАТОГРАФИЯ</t>
  </si>
  <si>
    <t>СОЦИАЛЬНОЕ ОБЕСПЕЧЕНИЕ НАСЕЛЕНИЯ</t>
  </si>
  <si>
    <t>ОХРАНА СЕМЬИ И ДЕТСТВА</t>
  </si>
  <si>
    <t>ПЕРИОДИЧЕСКАЯ ПЕЧАТЬ И ИЗДАТЕЛЬСТВА</t>
  </si>
  <si>
    <t>МАССОВЫЙ СПОРТ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</si>
  <si>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</si>
  <si>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</si>
  <si>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939 0103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</si>
  <si>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</si>
  <si>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939 0102</t>
  </si>
  <si>
    <t>ФУНКЦИОНИРОВАНИЕ ВЫСШЕГО ДОЛЖНОСТНОГО ЛИЦА СУБЪЕКТА РОССИЙСКОЙ ФЕДЕРАЦИИ И МУНИЦИПАЛЬНОГО ОБРАЗОВАНИЯ</t>
  </si>
  <si>
    <t>945</t>
  </si>
  <si>
    <t>СОДЕРЖАНИЕ ОРГАНОВ МЕСТНОГО САМОУПРАВЛЕНИЯ (0102+0103+0104)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</si>
  <si>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</si>
  <si>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939 1 14 02033 03 0000 410</t>
  </si>
  <si>
    <t>Дох.собств.без дотации</t>
  </si>
  <si>
    <t>Дох.собств. с дотацией</t>
  </si>
  <si>
    <t>Безвозмездные - 151</t>
  </si>
  <si>
    <t>Дотация</t>
  </si>
  <si>
    <t>Субвенция по опеке</t>
  </si>
  <si>
    <t>дефицит/профицит</t>
  </si>
  <si>
    <t>доходы</t>
  </si>
  <si>
    <t>расходы</t>
  </si>
  <si>
    <t>Субвенция в целом</t>
  </si>
  <si>
    <t>ЖКХ</t>
  </si>
  <si>
    <t>0503 600 00 00 244</t>
  </si>
  <si>
    <t>Итого</t>
  </si>
  <si>
    <t>форма 127</t>
  </si>
  <si>
    <t>Доходы</t>
  </si>
  <si>
    <t>1 05 01011 01 0000 110</t>
  </si>
  <si>
    <t>1 05 01012 01 0000 110</t>
  </si>
  <si>
    <t>1 05 01021 01 0000 110</t>
  </si>
  <si>
    <t>1 05 01022 01 0000 110</t>
  </si>
  <si>
    <t>1 05 01050 01 0000 110</t>
  </si>
  <si>
    <t>1 05 02010 02 0000 110</t>
  </si>
  <si>
    <t>1 05 02020 02 0000 110</t>
  </si>
  <si>
    <t>1 06 01010 03 0000 110</t>
  </si>
  <si>
    <t>1 13 02993 03 0000 130</t>
  </si>
  <si>
    <t>1 14 02033 03 0000 410</t>
  </si>
  <si>
    <t>1 16 06000 01 0000 140</t>
  </si>
  <si>
    <t>1 16 90030 03 0000 140</t>
  </si>
  <si>
    <t>2 02 01001 03 0000 151</t>
  </si>
  <si>
    <t>2 02 03024 03 0000 151</t>
  </si>
  <si>
    <t>ИТОГО</t>
  </si>
  <si>
    <t>Расходы</t>
  </si>
  <si>
    <t>0102   0020000   121   211</t>
  </si>
  <si>
    <t>2 08 03000 03 0000 180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</si>
  <si>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</si>
  <si>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</si>
  <si>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853  1 16 90030 03 0200 140</t>
  </si>
  <si>
    <t>Штрафы за административные правонарушения в области предпринимательтской деятельности,  предусмотренные статьей 44 Закона Санкт-Петербурга "Об административных правонарушениях в Санкт-Петербурге"</t>
  </si>
  <si>
    <t>939 1 17 05030 03 0000 180</t>
  </si>
  <si>
    <t>981 0107 0200100 120</t>
  </si>
  <si>
    <t>981 0107 0200100 120 290</t>
  </si>
  <si>
    <t>981 0107 0200100 240 290</t>
  </si>
  <si>
    <t>Утверждено     бюджетом                 на 2015 г.                   (руб.)</t>
  </si>
  <si>
    <t>939 0113 4310100</t>
  </si>
  <si>
    <t>Проведение работ по военно-патриотическому воспитанию граждан</t>
  </si>
  <si>
    <t>939 0113 7950000</t>
  </si>
  <si>
    <t>939 0113 7950100 244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</si>
  <si>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</si>
  <si>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</si>
  <si>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</si>
  <si>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</si>
  <si>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</si>
  <si>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ведениии военных действий или вследствие этих действий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</si>
  <si>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</si>
  <si>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Благоустройство придомовых территорий и дворовых территорий погашение кредиторской задолженности</t>
  </si>
  <si>
    <t>Благоустройство территории муниципального образования, связанное с обеспечением санитарного благополучия населения погашение кредиторской задолженности</t>
  </si>
  <si>
    <t>Озеленение территорий муниципального образования погашение кредиторской задолженности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</si>
  <si>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</si>
  <si>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</si>
  <si>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</si>
  <si>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939 1004 5118032</t>
  </si>
  <si>
    <t>939 1004 5118033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</si>
  <si>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</si>
  <si>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</si>
  <si>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939 1004 0028031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</si>
  <si>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</si>
  <si>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образования\. о развитии его общественной инфраструктуры и иной официальной информации</t>
  </si>
  <si>
    <t>остаток на 01.01.2015</t>
  </si>
  <si>
    <t>945 0102 0020100 121</t>
  </si>
  <si>
    <t>945 0102 0020100 121 211</t>
  </si>
  <si>
    <t>945 0102 0020100 121 213</t>
  </si>
  <si>
    <t>945 0102 0020100 244</t>
  </si>
  <si>
    <t>945 0102 0020100 244 221</t>
  </si>
  <si>
    <t>945 0103 0020300 123</t>
  </si>
  <si>
    <t>945 0103 0020300 123 226</t>
  </si>
  <si>
    <t>945 0103 0020400 121</t>
  </si>
  <si>
    <t>945 0103 0020400 121 211</t>
  </si>
  <si>
    <t>945 0103 0020400 121 213</t>
  </si>
  <si>
    <t>945 0103 0020400 244</t>
  </si>
  <si>
    <t>945 0103 0020400 244 221</t>
  </si>
  <si>
    <t>945 0103 0020400 244 222</t>
  </si>
  <si>
    <t>945 0103 0020400 244 223</t>
  </si>
  <si>
    <t>945 0103 0020400 244 225</t>
  </si>
  <si>
    <t>945 0103 0020400 244 226</t>
  </si>
  <si>
    <t>945 0103 0020400 244 310</t>
  </si>
  <si>
    <t>945 0103 0020400 244 340</t>
  </si>
  <si>
    <t xml:space="preserve">945 0103 0020400 851 </t>
  </si>
  <si>
    <t>946 0103 0020400 851 290</t>
  </si>
  <si>
    <t>939 0104 0020500 121</t>
  </si>
  <si>
    <t>939 0104 0020500 121 211</t>
  </si>
  <si>
    <t>939 0104 0020500 121 213</t>
  </si>
  <si>
    <t>939 0104 0020500 244</t>
  </si>
  <si>
    <t>939 0104 0020500 244 221</t>
  </si>
  <si>
    <t>939 0104 0020500 244 226</t>
  </si>
  <si>
    <t>939 0104 0020600 121</t>
  </si>
  <si>
    <t>939 0104 0020600 121 211</t>
  </si>
  <si>
    <t>939 0104 0020600 121 213</t>
  </si>
  <si>
    <t>939 0104 0020600 244</t>
  </si>
  <si>
    <t>939 0104 0020600 244 221</t>
  </si>
  <si>
    <t>939 0104 0020600 244 222</t>
  </si>
  <si>
    <t>939 0104 0020600 244 223</t>
  </si>
  <si>
    <t>939 0104 0020600 244 225</t>
  </si>
  <si>
    <t>939 0104 0020600 244 226</t>
  </si>
  <si>
    <t>939 0104 0020600 244 310</t>
  </si>
  <si>
    <t>939 0104 0020600 244 340</t>
  </si>
  <si>
    <t>939 0104 0020600 851</t>
  </si>
  <si>
    <t>939 0104 0020600 851 290</t>
  </si>
  <si>
    <t>939 0104 0028001 244</t>
  </si>
  <si>
    <t>939 0113 0900100 244</t>
  </si>
  <si>
    <t>939 0113 0900100 244 226</t>
  </si>
  <si>
    <t>939 0113 0920500 853</t>
  </si>
  <si>
    <t>939 0113 0920500 853 290</t>
  </si>
  <si>
    <t>939 0113 3300100 244</t>
  </si>
  <si>
    <t>939 0113 3300100 244 226</t>
  </si>
  <si>
    <t>939 0113 3300100 244 340</t>
  </si>
  <si>
    <t>939 0113 4310100 244</t>
  </si>
  <si>
    <t>939 0113 4310100 244 226</t>
  </si>
  <si>
    <t>939 0113 7950100 244 226</t>
  </si>
  <si>
    <t>939 0113 7950100 244 290</t>
  </si>
  <si>
    <t>939 0113 7950200 244</t>
  </si>
  <si>
    <t>939 0113 7950200 244 226</t>
  </si>
  <si>
    <t>939 0113 7950200 244 290</t>
  </si>
  <si>
    <t>939 0113 7950400 244</t>
  </si>
  <si>
    <t>939 0113 7950400 244 226</t>
  </si>
  <si>
    <t>939 0113 7950400 244 290</t>
  </si>
  <si>
    <t>939 0113 7950500 244</t>
  </si>
  <si>
    <t>939 0113 7950500 244 226</t>
  </si>
  <si>
    <t>939 0113 7950500 244 290</t>
  </si>
  <si>
    <t>939 0309 2190100 244</t>
  </si>
  <si>
    <t>939 0309 2190100 244 290</t>
  </si>
  <si>
    <t>939 0309 2190100 244 310</t>
  </si>
  <si>
    <t>939 0309 2190100 244 340</t>
  </si>
  <si>
    <t>939 0309 2190300 244</t>
  </si>
  <si>
    <t>939 0309 2190300 244 226</t>
  </si>
  <si>
    <t>939 0401 5100200 244</t>
  </si>
  <si>
    <t>939 0401 510 02 00 244 226</t>
  </si>
  <si>
    <t>939 0503 6000100 244</t>
  </si>
  <si>
    <t>939 0503 6000100 244 226</t>
  </si>
  <si>
    <t>939 0503 6000100 244 310</t>
  </si>
  <si>
    <t>939 0503 6000100 244 340</t>
  </si>
  <si>
    <t>939 0503 6000200 244</t>
  </si>
  <si>
    <t>939 0503 6000200 244 226</t>
  </si>
  <si>
    <t>939 0503 6000200 244 310</t>
  </si>
  <si>
    <t>939 0503 6000300 244</t>
  </si>
  <si>
    <t>939 0503 6000300 244 226</t>
  </si>
  <si>
    <t>939 0503 6000300 244 340</t>
  </si>
  <si>
    <t>939 0503 6000400 244</t>
  </si>
  <si>
    <t>939 0503 6000400 244 226</t>
  </si>
  <si>
    <t>939 0503 6000400 244 310</t>
  </si>
  <si>
    <t>939 0503 6000400 244 340</t>
  </si>
  <si>
    <t>939 0705 4280100 244</t>
  </si>
  <si>
    <t>939 0705 4280100 244 226</t>
  </si>
  <si>
    <t>939 0801 4400100 244</t>
  </si>
  <si>
    <t>939 0801 4400100 244 226</t>
  </si>
  <si>
    <t>939 0801 4400100 244 290</t>
  </si>
  <si>
    <t>939 0801 4400200 244</t>
  </si>
  <si>
    <t>939 0801 4400200 244 226</t>
  </si>
  <si>
    <t>939 1003 5050100 312</t>
  </si>
  <si>
    <t>939 1003 5050100 312 263</t>
  </si>
  <si>
    <t>939 1004 5118032 313</t>
  </si>
  <si>
    <t>939 1004 5118032 313 262</t>
  </si>
  <si>
    <t>939 1004 5118033 323</t>
  </si>
  <si>
    <t>939 1004 5118033 323 226</t>
  </si>
  <si>
    <t>939 1004 0028031 121</t>
  </si>
  <si>
    <t>939 1004 0028031 121 211</t>
  </si>
  <si>
    <t>939 1004 0028031 121 213</t>
  </si>
  <si>
    <t>939 1004 0028031 244</t>
  </si>
  <si>
    <t>939 1004 0028031 244 221</t>
  </si>
  <si>
    <t>939 1004 0028031 244 222</t>
  </si>
  <si>
    <t>939 1004 0028031 244 225</t>
  </si>
  <si>
    <t>939 1004 0028031 244 226</t>
  </si>
  <si>
    <t>939 1004 0028031 244 310</t>
  </si>
  <si>
    <t>939 1004 0028031 244 340</t>
  </si>
  <si>
    <t>939 1202 4570100 244</t>
  </si>
  <si>
    <t>939 1202 4570100 244 226</t>
  </si>
  <si>
    <t>939 1102 4870100 244</t>
  </si>
  <si>
    <t>939 1102 4870100 244 226</t>
  </si>
  <si>
    <t>939 1102 4870100 244 290</t>
  </si>
  <si>
    <t>939 0503 6000300 852 290</t>
  </si>
  <si>
    <t>939 0503 6000300 852</t>
  </si>
  <si>
    <t>939 0104 0028001 244 226</t>
  </si>
  <si>
    <t>151 165,51 цел.</t>
  </si>
  <si>
    <t>939 0104 0020600 831</t>
  </si>
  <si>
    <t>939 0104 0020600 831 290</t>
  </si>
  <si>
    <t>Муниципальный округ СОСНОВАЯ ПОЛЯНА по состоянию на 01.01.2016г.</t>
  </si>
  <si>
    <t>Исполнено на 01.01.2016г.    (руб.)</t>
  </si>
  <si>
    <t>Процент исполнения на 01.01.2016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</si>
</sst>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_р_."/>
    <numFmt numFmtId="182" formatCode="#,##0.0_р_.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7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name val="Arial"/>
      <family val="2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5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181" fontId="7" fillId="0" borderId="10" xfId="0" applyNumberFormat="1" applyFont="1" applyBorder="1" applyAlignment="1">
      <alignment horizontal="center" vertical="center"/>
    </xf>
    <xf numFmtId="18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/>
    </xf>
    <xf numFmtId="49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181" fontId="4" fillId="34" borderId="10" xfId="0" applyNumberFormat="1" applyFont="1" applyFill="1" applyBorder="1" applyAlignment="1">
      <alignment horizontal="center" vertical="center"/>
    </xf>
    <xf numFmtId="181" fontId="4" fillId="34" borderId="10" xfId="0" applyNumberFormat="1" applyFont="1" applyFill="1" applyBorder="1" applyAlignment="1">
      <alignment horizontal="center" vertical="center" wrapText="1"/>
    </xf>
    <xf numFmtId="181" fontId="0" fillId="34" borderId="10" xfId="0" applyNumberFormat="1" applyFill="1" applyBorder="1" applyAlignment="1">
      <alignment horizontal="center" vertical="center"/>
    </xf>
    <xf numFmtId="0" fontId="0" fillId="34" borderId="0" xfId="0" applyFill="1" applyAlignment="1">
      <alignment/>
    </xf>
    <xf numFmtId="18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181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wrapText="1"/>
    </xf>
    <xf numFmtId="0" fontId="6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12" fillId="34" borderId="10" xfId="0" applyNumberFormat="1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left" wrapText="1"/>
    </xf>
    <xf numFmtId="181" fontId="12" fillId="34" borderId="10" xfId="0" applyNumberFormat="1" applyFont="1" applyFill="1" applyBorder="1" applyAlignment="1">
      <alignment horizontal="center" vertical="center" wrapText="1"/>
    </xf>
    <xf numFmtId="181" fontId="13" fillId="34" borderId="10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/>
    </xf>
    <xf numFmtId="10" fontId="6" fillId="33" borderId="10" xfId="0" applyNumberFormat="1" applyFont="1" applyFill="1" applyBorder="1" applyAlignment="1">
      <alignment/>
    </xf>
    <xf numFmtId="10" fontId="3" fillId="33" borderId="10" xfId="0" applyNumberFormat="1" applyFont="1" applyFill="1" applyBorder="1" applyAlignment="1">
      <alignment horizontal="center" vertical="center"/>
    </xf>
    <xf numFmtId="10" fontId="3" fillId="34" borderId="10" xfId="0" applyNumberFormat="1" applyFont="1" applyFill="1" applyBorder="1" applyAlignment="1">
      <alignment horizontal="center" vertical="center"/>
    </xf>
    <xf numFmtId="10" fontId="7" fillId="34" borderId="10" xfId="0" applyNumberFormat="1" applyFont="1" applyFill="1" applyBorder="1" applyAlignment="1">
      <alignment horizontal="center" vertical="center"/>
    </xf>
    <xf numFmtId="10" fontId="4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wrapText="1"/>
    </xf>
    <xf numFmtId="181" fontId="5" fillId="0" borderId="10" xfId="0" applyNumberFormat="1" applyFont="1" applyBorder="1" applyAlignment="1">
      <alignment horizontal="center" vertical="center"/>
    </xf>
    <xf numFmtId="10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top" wrapText="1"/>
    </xf>
    <xf numFmtId="181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wrapText="1"/>
    </xf>
    <xf numFmtId="181" fontId="15" fillId="0" borderId="10" xfId="0" applyNumberFormat="1" applyFont="1" applyBorder="1" applyAlignment="1">
      <alignment horizontal="center" vertical="center"/>
    </xf>
    <xf numFmtId="10" fontId="5" fillId="34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vertical="top" wrapText="1"/>
    </xf>
    <xf numFmtId="181" fontId="3" fillId="35" borderId="10" xfId="0" applyNumberFormat="1" applyFont="1" applyFill="1" applyBorder="1" applyAlignment="1">
      <alignment horizontal="center" vertical="center"/>
    </xf>
    <xf numFmtId="10" fontId="3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vertical="top" wrapText="1"/>
    </xf>
    <xf numFmtId="181" fontId="5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5" fillId="35" borderId="10" xfId="0" applyFont="1" applyFill="1" applyBorder="1" applyAlignment="1">
      <alignment vertical="top" wrapText="1"/>
    </xf>
    <xf numFmtId="181" fontId="3" fillId="35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wrapText="1"/>
    </xf>
    <xf numFmtId="181" fontId="5" fillId="34" borderId="10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/>
    </xf>
    <xf numFmtId="181" fontId="15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35" borderId="10" xfId="0" applyFont="1" applyFill="1" applyBorder="1" applyAlignment="1">
      <alignment wrapText="1"/>
    </xf>
    <xf numFmtId="49" fontId="5" fillId="35" borderId="10" xfId="0" applyNumberFormat="1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vertical="top" wrapText="1"/>
    </xf>
    <xf numFmtId="49" fontId="5" fillId="35" borderId="10" xfId="0" applyNumberFormat="1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left" wrapText="1"/>
    </xf>
    <xf numFmtId="181" fontId="3" fillId="36" borderId="10" xfId="0" applyNumberFormat="1" applyFont="1" applyFill="1" applyBorder="1" applyAlignment="1">
      <alignment horizontal="center" vertical="center"/>
    </xf>
    <xf numFmtId="10" fontId="3" fillId="36" borderId="10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left" wrapText="1"/>
    </xf>
    <xf numFmtId="181" fontId="3" fillId="37" borderId="10" xfId="0" applyNumberFormat="1" applyFont="1" applyFill="1" applyBorder="1" applyAlignment="1">
      <alignment horizontal="center" vertical="center"/>
    </xf>
    <xf numFmtId="10" fontId="3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wrapText="1"/>
    </xf>
    <xf numFmtId="181" fontId="3" fillId="37" borderId="10" xfId="0" applyNumberFormat="1" applyFont="1" applyFill="1" applyBorder="1" applyAlignment="1">
      <alignment horizontal="center" vertical="center"/>
    </xf>
    <xf numFmtId="181" fontId="6" fillId="37" borderId="10" xfId="0" applyNumberFormat="1" applyFont="1" applyFill="1" applyBorder="1" applyAlignment="1">
      <alignment horizontal="center" vertical="center"/>
    </xf>
    <xf numFmtId="10" fontId="14" fillId="37" borderId="10" xfId="0" applyNumberFormat="1" applyFont="1" applyFill="1" applyBorder="1" applyAlignment="1">
      <alignment horizontal="center" vertical="center"/>
    </xf>
    <xf numFmtId="49" fontId="14" fillId="37" borderId="10" xfId="0" applyNumberFormat="1" applyFont="1" applyFill="1" applyBorder="1" applyAlignment="1">
      <alignment horizontal="center" wrapText="1"/>
    </xf>
    <xf numFmtId="0" fontId="14" fillId="37" borderId="10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181" fontId="6" fillId="35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top" wrapText="1"/>
    </xf>
    <xf numFmtId="181" fontId="6" fillId="35" borderId="10" xfId="0" applyNumberFormat="1" applyFont="1" applyFill="1" applyBorder="1" applyAlignment="1">
      <alignment horizontal="center" vertical="center"/>
    </xf>
    <xf numFmtId="181" fontId="6" fillId="37" borderId="10" xfId="0" applyNumberFormat="1" applyFont="1" applyFill="1" applyBorder="1" applyAlignment="1">
      <alignment horizontal="center" vertical="center"/>
    </xf>
    <xf numFmtId="181" fontId="15" fillId="34" borderId="10" xfId="0" applyNumberFormat="1" applyFont="1" applyFill="1" applyBorder="1" applyAlignment="1">
      <alignment horizontal="center" vertical="center"/>
    </xf>
    <xf numFmtId="181" fontId="15" fillId="0" borderId="10" xfId="0" applyNumberFormat="1" applyFont="1" applyBorder="1" applyAlignment="1">
      <alignment horizontal="center" vertical="center"/>
    </xf>
    <xf numFmtId="10" fontId="14" fillId="35" borderId="10" xfId="0" applyNumberFormat="1" applyFont="1" applyFill="1" applyBorder="1" applyAlignment="1">
      <alignment horizontal="center" vertical="center"/>
    </xf>
    <xf numFmtId="10" fontId="16" fillId="34" borderId="10" xfId="0" applyNumberFormat="1" applyFont="1" applyFill="1" applyBorder="1" applyAlignment="1">
      <alignment horizontal="center" vertical="center"/>
    </xf>
    <xf numFmtId="181" fontId="6" fillId="36" borderId="10" xfId="0" applyNumberFormat="1" applyFont="1" applyFill="1" applyBorder="1" applyAlignment="1">
      <alignment horizontal="center" vertical="center"/>
    </xf>
    <xf numFmtId="10" fontId="3" fillId="35" borderId="10" xfId="0" applyNumberFormat="1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wrapText="1"/>
    </xf>
    <xf numFmtId="0" fontId="6" fillId="37" borderId="10" xfId="0" applyFont="1" applyFill="1" applyBorder="1" applyAlignment="1">
      <alignment wrapText="1"/>
    </xf>
    <xf numFmtId="10" fontId="6" fillId="37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top" wrapText="1"/>
    </xf>
    <xf numFmtId="10" fontId="12" fillId="3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wrapText="1"/>
    </xf>
    <xf numFmtId="10" fontId="17" fillId="34" borderId="10" xfId="0" applyNumberFormat="1" applyFont="1" applyFill="1" applyBorder="1" applyAlignment="1">
      <alignment horizontal="center" vertical="center"/>
    </xf>
    <xf numFmtId="181" fontId="6" fillId="38" borderId="10" xfId="0" applyNumberFormat="1" applyFont="1" applyFill="1" applyBorder="1" applyAlignment="1">
      <alignment horizontal="center" vertical="center"/>
    </xf>
    <xf numFmtId="10" fontId="3" fillId="38" borderId="10" xfId="0" applyNumberFormat="1" applyFont="1" applyFill="1" applyBorder="1" applyAlignment="1">
      <alignment horizontal="center" vertical="center"/>
    </xf>
    <xf numFmtId="181" fontId="6" fillId="38" borderId="10" xfId="0" applyNumberFormat="1" applyFont="1" applyFill="1" applyBorder="1" applyAlignment="1">
      <alignment horizontal="center" vertical="center" wrapText="1"/>
    </xf>
    <xf numFmtId="181" fontId="0" fillId="0" borderId="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Alignment="1">
      <alignment/>
    </xf>
    <xf numFmtId="49" fontId="0" fillId="39" borderId="10" xfId="0" applyNumberFormat="1" applyFill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181" fontId="0" fillId="39" borderId="10" xfId="0" applyNumberFormat="1" applyFill="1" applyBorder="1" applyAlignment="1">
      <alignment/>
    </xf>
    <xf numFmtId="10" fontId="0" fillId="0" borderId="0" xfId="0" applyNumberFormat="1" applyAlignment="1">
      <alignment/>
    </xf>
    <xf numFmtId="181" fontId="6" fillId="0" borderId="10" xfId="0" applyNumberFormat="1" applyFont="1" applyBorder="1" applyAlignment="1">
      <alignment/>
    </xf>
    <xf numFmtId="10" fontId="6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9" fontId="3" fillId="37" borderId="10" xfId="0" applyNumberFormat="1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horizontal="left" wrapText="1"/>
    </xf>
    <xf numFmtId="181" fontId="3" fillId="3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81" fontId="8" fillId="0" borderId="0" xfId="0" applyNumberFormat="1" applyFont="1" applyAlignment="1">
      <alignment/>
    </xf>
    <xf numFmtId="0" fontId="0" fillId="0" borderId="0" xfId="0" applyAlignment="1">
      <alignment/>
    </xf>
    <xf numFmtId="0" fontId="18" fillId="35" borderId="10" xfId="0" applyFont="1" applyFill="1" applyBorder="1" applyAlignment="1">
      <alignment horizontal="left" wrapText="1"/>
    </xf>
    <xf numFmtId="0" fontId="19" fillId="35" borderId="10" xfId="0" applyFont="1" applyFill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20" fillId="3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181" fontId="0" fillId="0" borderId="0" xfId="0" applyNumberFormat="1" applyAlignment="1">
      <alignment/>
    </xf>
    <xf numFmtId="181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81" fontId="56" fillId="0" borderId="10" xfId="0" applyNumberFormat="1" applyFont="1" applyBorder="1" applyAlignment="1">
      <alignment horizontal="center" vertical="center"/>
    </xf>
    <xf numFmtId="181" fontId="56" fillId="34" borderId="10" xfId="0" applyNumberFormat="1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3" borderId="12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5"/>
  <sheetViews>
    <sheetView tabSelected="1" zoomScalePageLayoutView="0" workbookViewId="0" topLeftCell="A242">
      <selection activeCell="J276" sqref="J276"/>
    </sheetView>
  </sheetViews>
  <sheetFormatPr defaultColWidth="9.140625" defaultRowHeight="12.75"/>
  <cols>
    <col min="1" max="1" width="23.8515625" style="0" customWidth="1"/>
    <col min="2" max="2" width="46.57421875" style="0" customWidth="1"/>
    <col min="3" max="3" width="17.00390625" style="0" customWidth="1"/>
    <col min="4" max="4" width="16.28125" style="0" customWidth="1"/>
    <col min="5" max="5" width="17.00390625" style="0" customWidth="1"/>
    <col min="6" max="6" width="12.7109375" style="0" customWidth="1"/>
    <col min="7" max="7" width="19.140625" style="0" customWidth="1"/>
    <col min="18" max="18" width="9.140625" style="57" customWidth="1"/>
  </cols>
  <sheetData>
    <row r="1" spans="1:6" ht="20.25" customHeight="1">
      <c r="A1" s="181" t="s">
        <v>123</v>
      </c>
      <c r="B1" s="182"/>
      <c r="C1" s="182"/>
      <c r="D1" s="182"/>
      <c r="E1" s="169">
        <f>SUM(C278)</f>
        <v>1796344.91</v>
      </c>
      <c r="F1" s="163"/>
    </row>
    <row r="2" spans="1:6" ht="15" customHeight="1">
      <c r="A2" s="181" t="s">
        <v>124</v>
      </c>
      <c r="B2" s="182"/>
      <c r="C2" s="182"/>
      <c r="D2" s="182"/>
      <c r="E2" s="169">
        <f>SUM(C281)</f>
        <v>37876716.08000001</v>
      </c>
      <c r="F2" s="163"/>
    </row>
    <row r="3" spans="1:6" ht="13.5" customHeight="1">
      <c r="A3" s="181" t="s">
        <v>438</v>
      </c>
      <c r="B3" s="182"/>
      <c r="C3" s="182"/>
      <c r="D3" s="182"/>
      <c r="E3" s="171" t="s">
        <v>435</v>
      </c>
      <c r="F3" s="163"/>
    </row>
    <row r="4" spans="1:4" ht="5.25" customHeight="1">
      <c r="A4" s="176"/>
      <c r="B4" s="176"/>
      <c r="C4" s="176"/>
      <c r="D4" s="176"/>
    </row>
    <row r="5" spans="1:6" ht="52.5" customHeight="1">
      <c r="A5" s="1" t="s">
        <v>125</v>
      </c>
      <c r="B5" s="1" t="s">
        <v>126</v>
      </c>
      <c r="C5" s="2" t="s">
        <v>296</v>
      </c>
      <c r="D5" s="2" t="s">
        <v>439</v>
      </c>
      <c r="E5" s="2" t="s">
        <v>179</v>
      </c>
      <c r="F5" s="24" t="s">
        <v>440</v>
      </c>
    </row>
    <row r="6" spans="1:6" ht="12.75">
      <c r="A6" s="177" t="s">
        <v>127</v>
      </c>
      <c r="B6" s="178"/>
      <c r="C6" s="178"/>
      <c r="D6" s="178"/>
      <c r="E6" s="179"/>
      <c r="F6" s="22"/>
    </row>
    <row r="7" spans="1:6" ht="25.5" customHeight="1">
      <c r="A7" s="3" t="s">
        <v>189</v>
      </c>
      <c r="B7" s="166" t="s">
        <v>191</v>
      </c>
      <c r="C7" s="27">
        <v>30150000</v>
      </c>
      <c r="D7" s="26">
        <v>29971922.62</v>
      </c>
      <c r="E7" s="28">
        <f>SUM(D7-C7)</f>
        <v>-178077.37999999896</v>
      </c>
      <c r="F7" s="35">
        <f>SUM(D7)/C7</f>
        <v>0.9940936192371477</v>
      </c>
    </row>
    <row r="8" spans="1:6" ht="41.25" customHeight="1">
      <c r="A8" s="3" t="s">
        <v>190</v>
      </c>
      <c r="B8" s="166" t="s">
        <v>192</v>
      </c>
      <c r="C8" s="27">
        <v>1000</v>
      </c>
      <c r="D8" s="26">
        <v>295.07</v>
      </c>
      <c r="E8" s="28">
        <f aca="true" t="shared" si="0" ref="E8:E32">SUM(D8-C8)</f>
        <v>-704.9300000000001</v>
      </c>
      <c r="F8" s="35">
        <f aca="true" t="shared" si="1" ref="F8:F33">SUM(D8)/C8</f>
        <v>0.29507</v>
      </c>
    </row>
    <row r="9" spans="1:6" ht="38.25" customHeight="1">
      <c r="A9" s="3" t="s">
        <v>193</v>
      </c>
      <c r="B9" s="166" t="s">
        <v>128</v>
      </c>
      <c r="C9" s="27">
        <v>7085100</v>
      </c>
      <c r="D9" s="26">
        <v>10594863.43</v>
      </c>
      <c r="E9" s="28">
        <f t="shared" si="0"/>
        <v>3509763.4299999997</v>
      </c>
      <c r="F9" s="35">
        <f t="shared" si="1"/>
        <v>1.495372461927143</v>
      </c>
    </row>
    <row r="10" spans="1:6" ht="21.75" customHeight="1">
      <c r="A10" s="3" t="s">
        <v>194</v>
      </c>
      <c r="B10" s="166"/>
      <c r="C10" s="27">
        <v>1000</v>
      </c>
      <c r="D10" s="26">
        <v>-15.64</v>
      </c>
      <c r="E10" s="28">
        <f t="shared" si="0"/>
        <v>-1015.64</v>
      </c>
      <c r="F10" s="35">
        <f t="shared" si="1"/>
        <v>-0.01564</v>
      </c>
    </row>
    <row r="11" spans="1:6" ht="24.75" customHeight="1">
      <c r="A11" s="3" t="s">
        <v>195</v>
      </c>
      <c r="B11" s="166" t="s">
        <v>196</v>
      </c>
      <c r="C11" s="27">
        <v>1900000</v>
      </c>
      <c r="D11" s="26">
        <v>1980534.6</v>
      </c>
      <c r="E11" s="28">
        <f t="shared" si="0"/>
        <v>80534.6000000001</v>
      </c>
      <c r="F11" s="35">
        <f t="shared" si="1"/>
        <v>1.0423866315789474</v>
      </c>
    </row>
    <row r="12" spans="1:6" ht="25.5" customHeight="1">
      <c r="A12" s="3" t="s">
        <v>197</v>
      </c>
      <c r="B12" s="166" t="s">
        <v>129</v>
      </c>
      <c r="C12" s="27">
        <v>4150000</v>
      </c>
      <c r="D12" s="26">
        <v>4168328.61</v>
      </c>
      <c r="E12" s="28">
        <f t="shared" si="0"/>
        <v>18328.60999999987</v>
      </c>
      <c r="F12" s="35">
        <f t="shared" si="1"/>
        <v>1.0044165325301204</v>
      </c>
    </row>
    <row r="13" spans="1:6" ht="37.5" customHeight="1">
      <c r="A13" s="3" t="s">
        <v>198</v>
      </c>
      <c r="B13" s="166" t="s">
        <v>199</v>
      </c>
      <c r="C13" s="27">
        <v>10000</v>
      </c>
      <c r="D13" s="26">
        <v>10372.35</v>
      </c>
      <c r="E13" s="28">
        <f t="shared" si="0"/>
        <v>372.35000000000036</v>
      </c>
      <c r="F13" s="35">
        <f t="shared" si="1"/>
        <v>1.0372350000000001</v>
      </c>
    </row>
    <row r="14" spans="1:6" ht="38.25" customHeight="1">
      <c r="A14" s="3" t="s">
        <v>288</v>
      </c>
      <c r="B14" s="166" t="s">
        <v>289</v>
      </c>
      <c r="C14" s="27">
        <v>140000</v>
      </c>
      <c r="D14" s="26">
        <v>240862.5</v>
      </c>
      <c r="E14" s="28">
        <f t="shared" si="0"/>
        <v>100862.5</v>
      </c>
      <c r="F14" s="35">
        <f t="shared" si="1"/>
        <v>1.7204464285714285</v>
      </c>
    </row>
    <row r="15" spans="1:6" ht="47.25" customHeight="1">
      <c r="A15" s="3" t="s">
        <v>130</v>
      </c>
      <c r="B15" s="166" t="s">
        <v>131</v>
      </c>
      <c r="C15" s="27">
        <v>5870000</v>
      </c>
      <c r="D15" s="26">
        <v>5329533.16</v>
      </c>
      <c r="E15" s="28">
        <f t="shared" si="0"/>
        <v>-540466.8399999999</v>
      </c>
      <c r="F15" s="35">
        <f t="shared" si="1"/>
        <v>0.9079272844974446</v>
      </c>
    </row>
    <row r="16" spans="1:6" ht="27" customHeight="1">
      <c r="A16" s="5" t="s">
        <v>132</v>
      </c>
      <c r="B16" s="166" t="s">
        <v>133</v>
      </c>
      <c r="C16" s="26">
        <v>10000</v>
      </c>
      <c r="D16" s="26">
        <v>0</v>
      </c>
      <c r="E16" s="28">
        <f t="shared" si="0"/>
        <v>-10000</v>
      </c>
      <c r="F16" s="35">
        <f t="shared" si="1"/>
        <v>0</v>
      </c>
    </row>
    <row r="17" spans="1:6" ht="60" customHeight="1">
      <c r="A17" s="6" t="s">
        <v>204</v>
      </c>
      <c r="B17" s="166" t="s">
        <v>134</v>
      </c>
      <c r="C17" s="26">
        <v>5025900</v>
      </c>
      <c r="D17" s="26">
        <v>35067400</v>
      </c>
      <c r="E17" s="28">
        <f t="shared" si="0"/>
        <v>30041500</v>
      </c>
      <c r="F17" s="35">
        <f t="shared" si="1"/>
        <v>6.977337392307845</v>
      </c>
    </row>
    <row r="18" spans="1:6" ht="64.5" customHeight="1" hidden="1">
      <c r="A18" s="6" t="s">
        <v>255</v>
      </c>
      <c r="B18" s="166"/>
      <c r="C18" s="26">
        <v>0</v>
      </c>
      <c r="D18" s="26">
        <v>0</v>
      </c>
      <c r="E18" s="28">
        <f t="shared" si="0"/>
        <v>0</v>
      </c>
      <c r="F18" s="35" t="e">
        <f t="shared" si="1"/>
        <v>#DIV/0!</v>
      </c>
    </row>
    <row r="19" spans="1:6" ht="45" customHeight="1">
      <c r="A19" s="3" t="s">
        <v>135</v>
      </c>
      <c r="B19" s="166" t="s">
        <v>136</v>
      </c>
      <c r="C19" s="26">
        <v>275000</v>
      </c>
      <c r="D19" s="26">
        <v>155500</v>
      </c>
      <c r="E19" s="28">
        <f t="shared" si="0"/>
        <v>-119500</v>
      </c>
      <c r="F19" s="35">
        <f t="shared" si="1"/>
        <v>0.5654545454545454</v>
      </c>
    </row>
    <row r="20" spans="1:6" ht="42.75" customHeight="1" hidden="1">
      <c r="A20" s="3" t="s">
        <v>183</v>
      </c>
      <c r="B20" s="166" t="s">
        <v>184</v>
      </c>
      <c r="C20" s="26">
        <v>0</v>
      </c>
      <c r="D20" s="26">
        <v>0</v>
      </c>
      <c r="E20" s="28">
        <f t="shared" si="0"/>
        <v>0</v>
      </c>
      <c r="F20" s="35" t="e">
        <f t="shared" si="1"/>
        <v>#DIV/0!</v>
      </c>
    </row>
    <row r="21" spans="1:6" ht="42.75" customHeight="1">
      <c r="A21" s="3" t="s">
        <v>185</v>
      </c>
      <c r="B21" s="166" t="s">
        <v>186</v>
      </c>
      <c r="C21" s="26">
        <v>0</v>
      </c>
      <c r="D21" s="26">
        <v>0</v>
      </c>
      <c r="E21" s="28">
        <f t="shared" si="0"/>
        <v>0</v>
      </c>
      <c r="F21" s="35" t="e">
        <f t="shared" si="1"/>
        <v>#DIV/0!</v>
      </c>
    </row>
    <row r="22" spans="1:6" ht="52.5" customHeight="1">
      <c r="A22" s="3" t="s">
        <v>200</v>
      </c>
      <c r="B22" s="166" t="s">
        <v>137</v>
      </c>
      <c r="C22" s="26">
        <v>1340000</v>
      </c>
      <c r="D22" s="26">
        <v>1279333.04</v>
      </c>
      <c r="E22" s="28">
        <f t="shared" si="0"/>
        <v>-60666.95999999996</v>
      </c>
      <c r="F22" s="35">
        <f t="shared" si="1"/>
        <v>0.9547261492537313</v>
      </c>
    </row>
    <row r="23" spans="1:6" ht="41.25" customHeight="1">
      <c r="A23" s="3" t="s">
        <v>292</v>
      </c>
      <c r="B23" s="166" t="s">
        <v>187</v>
      </c>
      <c r="C23" s="26">
        <v>20000</v>
      </c>
      <c r="D23" s="26">
        <v>19920</v>
      </c>
      <c r="E23" s="28">
        <f t="shared" si="0"/>
        <v>-80</v>
      </c>
      <c r="F23" s="35">
        <f t="shared" si="1"/>
        <v>0.996</v>
      </c>
    </row>
    <row r="24" spans="1:6" ht="52.5" customHeight="1">
      <c r="A24" s="3" t="s">
        <v>201</v>
      </c>
      <c r="B24" s="166" t="s">
        <v>137</v>
      </c>
      <c r="C24" s="26">
        <v>650000</v>
      </c>
      <c r="D24" s="26">
        <v>250005.88</v>
      </c>
      <c r="E24" s="28">
        <f t="shared" si="0"/>
        <v>-399994.12</v>
      </c>
      <c r="F24" s="35">
        <f t="shared" si="1"/>
        <v>0.38462443076923075</v>
      </c>
    </row>
    <row r="25" spans="1:6" ht="52.5" customHeight="1">
      <c r="A25" s="3" t="s">
        <v>202</v>
      </c>
      <c r="B25" s="166" t="s">
        <v>137</v>
      </c>
      <c r="C25" s="26">
        <v>167000</v>
      </c>
      <c r="D25" s="26">
        <v>196085.44</v>
      </c>
      <c r="E25" s="28">
        <f t="shared" si="0"/>
        <v>29085.440000000002</v>
      </c>
      <c r="F25" s="35">
        <f t="shared" si="1"/>
        <v>1.1741643113772455</v>
      </c>
    </row>
    <row r="26" spans="1:6" ht="52.5" customHeight="1">
      <c r="A26" s="3" t="s">
        <v>290</v>
      </c>
      <c r="B26" s="166" t="s">
        <v>291</v>
      </c>
      <c r="C26" s="26">
        <v>10000</v>
      </c>
      <c r="D26" s="26">
        <v>3000</v>
      </c>
      <c r="E26" s="28">
        <f>SUM(D26-C26)</f>
        <v>-7000</v>
      </c>
      <c r="F26" s="35">
        <f t="shared" si="1"/>
        <v>0.3</v>
      </c>
    </row>
    <row r="27" spans="1:6" ht="37.5" customHeight="1">
      <c r="A27" s="3" t="s">
        <v>203</v>
      </c>
      <c r="B27" s="166" t="s">
        <v>138</v>
      </c>
      <c r="C27" s="27">
        <v>16379000</v>
      </c>
      <c r="D27" s="26">
        <v>16379000</v>
      </c>
      <c r="E27" s="28">
        <f t="shared" si="0"/>
        <v>0</v>
      </c>
      <c r="F27" s="35">
        <f t="shared" si="1"/>
        <v>1</v>
      </c>
    </row>
    <row r="28" spans="1:6" ht="51" customHeight="1">
      <c r="A28" s="6" t="s">
        <v>139</v>
      </c>
      <c r="B28" s="166" t="s">
        <v>140</v>
      </c>
      <c r="C28" s="27">
        <v>3210500</v>
      </c>
      <c r="D28" s="26">
        <v>3197011.9</v>
      </c>
      <c r="E28" s="28">
        <f t="shared" si="0"/>
        <v>-13488.100000000093</v>
      </c>
      <c r="F28" s="35">
        <f t="shared" si="1"/>
        <v>0.9957987540881482</v>
      </c>
    </row>
    <row r="29" spans="1:6" ht="72" customHeight="1">
      <c r="A29" s="6" t="s">
        <v>141</v>
      </c>
      <c r="B29" s="166" t="s">
        <v>142</v>
      </c>
      <c r="C29" s="27">
        <v>5600</v>
      </c>
      <c r="D29" s="26">
        <v>5600</v>
      </c>
      <c r="E29" s="28">
        <f t="shared" si="0"/>
        <v>0</v>
      </c>
      <c r="F29" s="35">
        <f t="shared" si="1"/>
        <v>1</v>
      </c>
    </row>
    <row r="30" spans="1:18" s="48" customFormat="1" ht="39.75" customHeight="1">
      <c r="A30" s="54" t="s">
        <v>144</v>
      </c>
      <c r="B30" s="167" t="s">
        <v>145</v>
      </c>
      <c r="C30" s="49">
        <v>6944800</v>
      </c>
      <c r="D30" s="51">
        <v>6052614</v>
      </c>
      <c r="E30" s="28">
        <f t="shared" si="0"/>
        <v>-892186</v>
      </c>
      <c r="F30" s="35">
        <f t="shared" si="1"/>
        <v>0.8715317935721691</v>
      </c>
      <c r="R30" s="58"/>
    </row>
    <row r="31" spans="1:6" ht="39" customHeight="1">
      <c r="A31" s="7" t="s">
        <v>146</v>
      </c>
      <c r="B31" s="166" t="s">
        <v>147</v>
      </c>
      <c r="C31" s="27">
        <v>2829300</v>
      </c>
      <c r="D31" s="31">
        <v>2478985.62</v>
      </c>
      <c r="E31" s="28">
        <f t="shared" si="0"/>
        <v>-350314.3799999999</v>
      </c>
      <c r="F31" s="35">
        <f t="shared" si="1"/>
        <v>0.8761833739794296</v>
      </c>
    </row>
    <row r="32" spans="1:6" ht="39" customHeight="1" hidden="1">
      <c r="A32" s="7" t="s">
        <v>287</v>
      </c>
      <c r="B32" s="4"/>
      <c r="C32" s="27">
        <v>0</v>
      </c>
      <c r="D32" s="31">
        <v>0</v>
      </c>
      <c r="E32" s="28">
        <f t="shared" si="0"/>
        <v>0</v>
      </c>
      <c r="F32" s="35" t="e">
        <f t="shared" si="1"/>
        <v>#DIV/0!</v>
      </c>
    </row>
    <row r="33" spans="1:18" s="21" customFormat="1" ht="27.75" customHeight="1">
      <c r="A33" s="19"/>
      <c r="B33" s="20" t="s">
        <v>148</v>
      </c>
      <c r="C33" s="34">
        <f>SUM(C7:C32)</f>
        <v>86174200</v>
      </c>
      <c r="D33" s="34">
        <f>SUM(D7:D32)</f>
        <v>117381152.58000001</v>
      </c>
      <c r="E33" s="34">
        <f>SUM(E7:E32)</f>
        <v>31206952.58</v>
      </c>
      <c r="F33" s="35">
        <f t="shared" si="1"/>
        <v>1.3621380016292581</v>
      </c>
      <c r="G33" s="162">
        <v>59390200</v>
      </c>
      <c r="R33" s="61"/>
    </row>
    <row r="34" spans="1:6" ht="33.75" customHeight="1">
      <c r="A34" s="177" t="s">
        <v>180</v>
      </c>
      <c r="B34" s="178"/>
      <c r="C34" s="178"/>
      <c r="D34" s="178"/>
      <c r="E34" s="180"/>
      <c r="F34" s="68"/>
    </row>
    <row r="35" spans="1:6" ht="25.5" customHeight="1">
      <c r="A35" s="174" t="s">
        <v>253</v>
      </c>
      <c r="B35" s="175"/>
      <c r="C35" s="141">
        <f>SUM(C37+C44+C70)</f>
        <v>14165500</v>
      </c>
      <c r="D35" s="141">
        <f>SUM(D37+D44+D70)</f>
        <v>14000165.73</v>
      </c>
      <c r="E35" s="139">
        <f aca="true" t="shared" si="2" ref="E35:E43">SUM(C35-D35)</f>
        <v>165334.26999999955</v>
      </c>
      <c r="F35" s="140">
        <f aca="true" t="shared" si="3" ref="F35:F156">SUM(D35/C35)</f>
        <v>0.9883283844551904</v>
      </c>
    </row>
    <row r="36" spans="1:6" ht="25.5" customHeight="1">
      <c r="A36" s="137" t="s">
        <v>252</v>
      </c>
      <c r="B36" s="8" t="s">
        <v>149</v>
      </c>
      <c r="C36" s="25">
        <f>SUM(C37+C44)</f>
        <v>3080900</v>
      </c>
      <c r="D36" s="25">
        <f>SUM(D37+D44)</f>
        <v>3078174.71</v>
      </c>
      <c r="E36" s="25">
        <f>SUM(E37+E44)</f>
        <v>2725.2900000000373</v>
      </c>
      <c r="F36" s="69">
        <f t="shared" si="3"/>
        <v>0.9991154240643968</v>
      </c>
    </row>
    <row r="37" spans="1:6" ht="53.25" customHeight="1">
      <c r="A37" s="108" t="s">
        <v>250</v>
      </c>
      <c r="B37" s="122" t="s">
        <v>251</v>
      </c>
      <c r="C37" s="113">
        <f>SUM(C38)</f>
        <v>1158800</v>
      </c>
      <c r="D37" s="113">
        <f>SUM(D38)</f>
        <v>1158800</v>
      </c>
      <c r="E37" s="124">
        <f t="shared" si="2"/>
        <v>0</v>
      </c>
      <c r="F37" s="111">
        <f>SUM(D37/C37)</f>
        <v>1</v>
      </c>
    </row>
    <row r="38" spans="1:18" s="18" customFormat="1" ht="13.5" customHeight="1">
      <c r="A38" s="81" t="s">
        <v>0</v>
      </c>
      <c r="B38" s="82" t="s">
        <v>150</v>
      </c>
      <c r="C38" s="83">
        <f>SUM(C39+C42)</f>
        <v>1158800</v>
      </c>
      <c r="D38" s="83">
        <f>SUM(D39+D42)</f>
        <v>1158800</v>
      </c>
      <c r="E38" s="83">
        <f>SUM(E39+E42)</f>
        <v>0</v>
      </c>
      <c r="F38" s="84">
        <f t="shared" si="3"/>
        <v>1</v>
      </c>
      <c r="R38" s="60"/>
    </row>
    <row r="39" spans="1:18" s="18" customFormat="1" ht="13.5" customHeight="1">
      <c r="A39" s="73" t="s">
        <v>322</v>
      </c>
      <c r="B39" s="14"/>
      <c r="C39" s="74">
        <f>SUM(C40+C41)</f>
        <v>1128800</v>
      </c>
      <c r="D39" s="74">
        <f>SUM(D40+D41)</f>
        <v>1128800</v>
      </c>
      <c r="E39" s="79">
        <f t="shared" si="2"/>
        <v>0</v>
      </c>
      <c r="F39" s="80">
        <f t="shared" si="3"/>
        <v>1</v>
      </c>
      <c r="R39" s="60"/>
    </row>
    <row r="40" spans="1:6" ht="14.25" customHeight="1">
      <c r="A40" s="7" t="s">
        <v>323</v>
      </c>
      <c r="B40" s="10" t="s">
        <v>151</v>
      </c>
      <c r="C40" s="26">
        <v>888200</v>
      </c>
      <c r="D40" s="27">
        <v>888200</v>
      </c>
      <c r="E40" s="28">
        <f t="shared" si="2"/>
        <v>0</v>
      </c>
      <c r="F40" s="70">
        <f t="shared" si="3"/>
        <v>1</v>
      </c>
    </row>
    <row r="41" spans="1:6" ht="13.5" customHeight="1">
      <c r="A41" s="7" t="s">
        <v>324</v>
      </c>
      <c r="B41" s="10" t="s">
        <v>153</v>
      </c>
      <c r="C41" s="45">
        <v>240600</v>
      </c>
      <c r="D41" s="27">
        <v>240600</v>
      </c>
      <c r="E41" s="28">
        <f t="shared" si="2"/>
        <v>0</v>
      </c>
      <c r="F41" s="70">
        <f t="shared" si="3"/>
        <v>1</v>
      </c>
    </row>
    <row r="42" spans="1:6" ht="13.5" customHeight="1">
      <c r="A42" s="78" t="s">
        <v>325</v>
      </c>
      <c r="B42" s="9"/>
      <c r="C42" s="77">
        <f>SUM(C43)</f>
        <v>30000</v>
      </c>
      <c r="D42" s="77">
        <f>SUM(D43)</f>
        <v>30000</v>
      </c>
      <c r="E42" s="77">
        <f>SUM(E43)</f>
        <v>0</v>
      </c>
      <c r="F42" s="138">
        <f t="shared" si="3"/>
        <v>1</v>
      </c>
    </row>
    <row r="43" spans="1:6" ht="13.5" customHeight="1">
      <c r="A43" s="7" t="s">
        <v>326</v>
      </c>
      <c r="B43" s="11" t="s">
        <v>154</v>
      </c>
      <c r="C43" s="51">
        <v>30000</v>
      </c>
      <c r="D43" s="26">
        <v>30000</v>
      </c>
      <c r="E43" s="28">
        <f t="shared" si="2"/>
        <v>0</v>
      </c>
      <c r="F43" s="70">
        <f t="shared" si="3"/>
        <v>1</v>
      </c>
    </row>
    <row r="44" spans="1:6" ht="66.75" customHeight="1">
      <c r="A44" s="108" t="s">
        <v>248</v>
      </c>
      <c r="B44" s="122" t="s">
        <v>249</v>
      </c>
      <c r="C44" s="113">
        <f>SUM(C45+C48)</f>
        <v>1922100</v>
      </c>
      <c r="D44" s="113">
        <f>SUM(D45+D48)</f>
        <v>1919374.71</v>
      </c>
      <c r="E44" s="124">
        <f>SUM(C44-D44)</f>
        <v>2725.2900000000373</v>
      </c>
      <c r="F44" s="111">
        <f t="shared" si="3"/>
        <v>0.9985821289214921</v>
      </c>
    </row>
    <row r="45" spans="1:18" s="18" customFormat="1" ht="25.5" customHeight="1">
      <c r="A45" s="81" t="s">
        <v>1</v>
      </c>
      <c r="B45" s="85" t="s">
        <v>206</v>
      </c>
      <c r="C45" s="83">
        <f>SUM(C46)</f>
        <v>132300</v>
      </c>
      <c r="D45" s="83">
        <f>SUM(D46)</f>
        <v>132300</v>
      </c>
      <c r="E45" s="123">
        <f>SUM(C45-D45)</f>
        <v>0</v>
      </c>
      <c r="F45" s="84">
        <f t="shared" si="3"/>
        <v>1</v>
      </c>
      <c r="R45" s="60"/>
    </row>
    <row r="46" spans="1:18" s="53" customFormat="1" ht="25.5" customHeight="1">
      <c r="A46" s="86" t="s">
        <v>327</v>
      </c>
      <c r="B46" s="52"/>
      <c r="C46" s="77">
        <f>SUM(C47)</f>
        <v>132300</v>
      </c>
      <c r="D46" s="77">
        <f>SUM(D47)</f>
        <v>132300</v>
      </c>
      <c r="E46" s="126">
        <f>SUM(C46-D46)</f>
        <v>0</v>
      </c>
      <c r="F46" s="70">
        <f t="shared" si="3"/>
        <v>1</v>
      </c>
      <c r="R46" s="59"/>
    </row>
    <row r="47" spans="1:6" ht="14.25" customHeight="1">
      <c r="A47" s="7" t="s">
        <v>328</v>
      </c>
      <c r="B47" s="10" t="s">
        <v>152</v>
      </c>
      <c r="C47" s="29">
        <v>132300</v>
      </c>
      <c r="D47" s="29">
        <v>132300</v>
      </c>
      <c r="E47" s="28">
        <f>SUM(C47-D47)</f>
        <v>0</v>
      </c>
      <c r="F47" s="70">
        <f t="shared" si="3"/>
        <v>1</v>
      </c>
    </row>
    <row r="48" spans="1:18" s="18" customFormat="1" ht="27.75" customHeight="1">
      <c r="A48" s="81" t="s">
        <v>2</v>
      </c>
      <c r="B48" s="82" t="s">
        <v>157</v>
      </c>
      <c r="C48" s="83">
        <f>SUM(C49+C52+C60)</f>
        <v>1789800</v>
      </c>
      <c r="D48" s="83">
        <f>SUM(D49+D52+D60)</f>
        <v>1787074.71</v>
      </c>
      <c r="E48" s="123">
        <f aca="true" t="shared" si="4" ref="E48:E61">SUM(C48-D48)</f>
        <v>2725.2900000000373</v>
      </c>
      <c r="F48" s="84">
        <f t="shared" si="3"/>
        <v>0.9984773214884345</v>
      </c>
      <c r="R48" s="60"/>
    </row>
    <row r="49" spans="1:18" s="18" customFormat="1" ht="16.5" customHeight="1">
      <c r="A49" s="73" t="s">
        <v>329</v>
      </c>
      <c r="B49" s="14"/>
      <c r="C49" s="74">
        <f>SUM(C50+C51)</f>
        <v>1433900</v>
      </c>
      <c r="D49" s="74">
        <f>SUM(D50+D51)</f>
        <v>1431537.2</v>
      </c>
      <c r="E49" s="126">
        <f t="shared" si="4"/>
        <v>2362.8000000000466</v>
      </c>
      <c r="F49" s="75">
        <f t="shared" si="3"/>
        <v>0.9983521863449334</v>
      </c>
      <c r="R49" s="60"/>
    </row>
    <row r="50" spans="1:6" ht="13.5" customHeight="1">
      <c r="A50" s="7" t="s">
        <v>330</v>
      </c>
      <c r="B50" s="10" t="s">
        <v>158</v>
      </c>
      <c r="C50" s="26">
        <v>1101300</v>
      </c>
      <c r="D50" s="27">
        <v>1101300</v>
      </c>
      <c r="E50" s="28">
        <f t="shared" si="4"/>
        <v>0</v>
      </c>
      <c r="F50" s="70">
        <f t="shared" si="3"/>
        <v>1</v>
      </c>
    </row>
    <row r="51" spans="1:6" ht="14.25" customHeight="1">
      <c r="A51" s="7" t="s">
        <v>331</v>
      </c>
      <c r="B51" s="10" t="s">
        <v>159</v>
      </c>
      <c r="C51" s="31">
        <v>332600</v>
      </c>
      <c r="D51" s="26">
        <v>330237.2</v>
      </c>
      <c r="E51" s="28">
        <f t="shared" si="4"/>
        <v>2362.7999999999884</v>
      </c>
      <c r="F51" s="70">
        <f t="shared" si="3"/>
        <v>0.9928959711365003</v>
      </c>
    </row>
    <row r="52" spans="1:6" ht="14.25" customHeight="1">
      <c r="A52" s="73" t="s">
        <v>332</v>
      </c>
      <c r="B52" s="14"/>
      <c r="C52" s="74">
        <f>SUM(C53+C54+C55+C56+C57+C58+C59)</f>
        <v>354500</v>
      </c>
      <c r="D52" s="74">
        <f>SUM(D53+D54+D55+D56+D57+D58+D59)</f>
        <v>354158.99000000005</v>
      </c>
      <c r="E52" s="126">
        <f t="shared" si="4"/>
        <v>341.0099999999511</v>
      </c>
      <c r="F52" s="75">
        <f t="shared" si="3"/>
        <v>0.9990380535966151</v>
      </c>
    </row>
    <row r="53" spans="1:6" ht="14.25" customHeight="1">
      <c r="A53" s="7" t="s">
        <v>333</v>
      </c>
      <c r="B53" s="50" t="s">
        <v>154</v>
      </c>
      <c r="C53" s="31">
        <v>1600</v>
      </c>
      <c r="D53" s="26">
        <v>1600</v>
      </c>
      <c r="E53" s="28">
        <f t="shared" si="4"/>
        <v>0</v>
      </c>
      <c r="F53" s="70">
        <f t="shared" si="3"/>
        <v>1</v>
      </c>
    </row>
    <row r="54" spans="1:6" ht="14.25" customHeight="1">
      <c r="A54" s="7" t="s">
        <v>334</v>
      </c>
      <c r="B54" s="50" t="s">
        <v>155</v>
      </c>
      <c r="C54" s="31">
        <v>28600</v>
      </c>
      <c r="D54" s="26">
        <v>28560</v>
      </c>
      <c r="E54" s="28">
        <f t="shared" si="4"/>
        <v>40</v>
      </c>
      <c r="F54" s="70">
        <f t="shared" si="3"/>
        <v>0.9986013986013986</v>
      </c>
    </row>
    <row r="55" spans="1:6" ht="14.25" customHeight="1">
      <c r="A55" s="7" t="s">
        <v>335</v>
      </c>
      <c r="B55" s="50" t="s">
        <v>164</v>
      </c>
      <c r="C55" s="31">
        <v>62900</v>
      </c>
      <c r="D55" s="26">
        <v>62875.83</v>
      </c>
      <c r="E55" s="28">
        <f t="shared" si="4"/>
        <v>24.169999999998254</v>
      </c>
      <c r="F55" s="70">
        <f t="shared" si="3"/>
        <v>0.9996157392686805</v>
      </c>
    </row>
    <row r="56" spans="1:6" ht="14.25" customHeight="1">
      <c r="A56" s="7" t="s">
        <v>336</v>
      </c>
      <c r="B56" s="50" t="s">
        <v>165</v>
      </c>
      <c r="C56" s="172">
        <v>67900</v>
      </c>
      <c r="D56" s="26">
        <v>67874.23</v>
      </c>
      <c r="E56" s="28">
        <f t="shared" si="4"/>
        <v>25.770000000004075</v>
      </c>
      <c r="F56" s="70">
        <f t="shared" si="3"/>
        <v>0.9996204712812959</v>
      </c>
    </row>
    <row r="57" spans="1:6" ht="14.25" customHeight="1">
      <c r="A57" s="7" t="s">
        <v>337</v>
      </c>
      <c r="B57" s="50" t="s">
        <v>156</v>
      </c>
      <c r="C57" s="173">
        <v>47000</v>
      </c>
      <c r="D57" s="27">
        <v>46931.6</v>
      </c>
      <c r="E57" s="28">
        <f t="shared" si="4"/>
        <v>68.40000000000146</v>
      </c>
      <c r="F57" s="70">
        <f>SUM(D57/C57)</f>
        <v>0.9985446808510638</v>
      </c>
    </row>
    <row r="58" spans="1:6" ht="14.25" customHeight="1">
      <c r="A58" s="7" t="s">
        <v>338</v>
      </c>
      <c r="B58" s="50" t="s">
        <v>167</v>
      </c>
      <c r="C58" s="173">
        <v>99100</v>
      </c>
      <c r="D58" s="27">
        <v>99021</v>
      </c>
      <c r="E58" s="28">
        <f t="shared" si="4"/>
        <v>79</v>
      </c>
      <c r="F58" s="70">
        <f>SUM(D58/C58)</f>
        <v>0.9992028254288597</v>
      </c>
    </row>
    <row r="59" spans="1:6" ht="14.25" customHeight="1">
      <c r="A59" s="7" t="s">
        <v>339</v>
      </c>
      <c r="B59" s="50" t="s">
        <v>168</v>
      </c>
      <c r="C59" s="173">
        <v>47400</v>
      </c>
      <c r="D59" s="27">
        <v>47296.33</v>
      </c>
      <c r="E59" s="28">
        <f t="shared" si="4"/>
        <v>103.66999999999825</v>
      </c>
      <c r="F59" s="70">
        <f>SUM(D59/C59)</f>
        <v>0.9978128691983122</v>
      </c>
    </row>
    <row r="60" spans="1:6" ht="14.25" customHeight="1">
      <c r="A60" s="73" t="s">
        <v>340</v>
      </c>
      <c r="B60" s="76"/>
      <c r="C60" s="77">
        <f>SUM(C61)</f>
        <v>1400</v>
      </c>
      <c r="D60" s="77">
        <f>SUM(D61)</f>
        <v>1378.52</v>
      </c>
      <c r="E60" s="77">
        <f>SUM(E61)</f>
        <v>21.480000000000018</v>
      </c>
      <c r="F60" s="75">
        <f>SUM(D60/C60)</f>
        <v>0.9846571428571429</v>
      </c>
    </row>
    <row r="61" spans="1:6" ht="14.25" customHeight="1">
      <c r="A61" s="7" t="s">
        <v>341</v>
      </c>
      <c r="B61" s="50" t="s">
        <v>166</v>
      </c>
      <c r="C61" s="45">
        <v>1400</v>
      </c>
      <c r="D61" s="27">
        <v>1378.52</v>
      </c>
      <c r="E61" s="28">
        <f t="shared" si="4"/>
        <v>21.480000000000018</v>
      </c>
      <c r="F61" s="70">
        <f>SUM(D61/C61)</f>
        <v>0.9846571428571429</v>
      </c>
    </row>
    <row r="62" spans="1:6" ht="19.5" customHeight="1" hidden="1">
      <c r="A62" s="156" t="s">
        <v>8</v>
      </c>
      <c r="B62" s="157" t="s">
        <v>160</v>
      </c>
      <c r="C62" s="30">
        <f aca="true" t="shared" si="5" ref="C62:E63">SUM(C63)</f>
        <v>0</v>
      </c>
      <c r="D62" s="30">
        <f t="shared" si="5"/>
        <v>0</v>
      </c>
      <c r="E62" s="30">
        <f t="shared" si="5"/>
        <v>0</v>
      </c>
      <c r="F62" s="69" t="e">
        <f t="shared" si="3"/>
        <v>#DIV/0!</v>
      </c>
    </row>
    <row r="63" spans="1:6" ht="30" customHeight="1" hidden="1">
      <c r="A63" s="154" t="s">
        <v>5</v>
      </c>
      <c r="B63" s="155" t="s">
        <v>9</v>
      </c>
      <c r="C63" s="113">
        <f t="shared" si="5"/>
        <v>0</v>
      </c>
      <c r="D63" s="113">
        <f t="shared" si="5"/>
        <v>0</v>
      </c>
      <c r="E63" s="113">
        <f t="shared" si="5"/>
        <v>0</v>
      </c>
      <c r="F63" s="111" t="e">
        <f t="shared" si="3"/>
        <v>#DIV/0!</v>
      </c>
    </row>
    <row r="64" spans="1:18" s="18" customFormat="1" ht="27.75" customHeight="1" hidden="1">
      <c r="A64" s="81" t="s">
        <v>6</v>
      </c>
      <c r="B64" s="85" t="s">
        <v>10</v>
      </c>
      <c r="C64" s="83">
        <f>SUM(C65+C67)</f>
        <v>0</v>
      </c>
      <c r="D64" s="83">
        <f>SUM(D65+D67)</f>
        <v>0</v>
      </c>
      <c r="E64" s="83">
        <f>SUM(E65+E67)</f>
        <v>0</v>
      </c>
      <c r="F64" s="84" t="e">
        <f t="shared" si="3"/>
        <v>#DIV/0!</v>
      </c>
      <c r="R64" s="60"/>
    </row>
    <row r="65" spans="1:18" s="160" customFormat="1" ht="21.75" customHeight="1" hidden="1">
      <c r="A65" s="86" t="s">
        <v>293</v>
      </c>
      <c r="B65" s="52"/>
      <c r="C65" s="77">
        <f>SUM(C66)</f>
        <v>0</v>
      </c>
      <c r="D65" s="77">
        <f>SUM(D66)</f>
        <v>0</v>
      </c>
      <c r="E65" s="126">
        <f>SUM(C65-D65)</f>
        <v>0</v>
      </c>
      <c r="F65" s="70" t="e">
        <f>SUM(D65/C65)</f>
        <v>#DIV/0!</v>
      </c>
      <c r="R65" s="161"/>
    </row>
    <row r="66" spans="1:18" s="160" customFormat="1" ht="18.75" customHeight="1" hidden="1">
      <c r="A66" s="7" t="s">
        <v>294</v>
      </c>
      <c r="B66" s="50" t="s">
        <v>166</v>
      </c>
      <c r="C66" s="29">
        <v>0</v>
      </c>
      <c r="D66" s="29">
        <v>0</v>
      </c>
      <c r="E66" s="28">
        <f>SUM(C66-D66)</f>
        <v>0</v>
      </c>
      <c r="F66" s="70" t="e">
        <f>SUM(D66/C66)</f>
        <v>#DIV/0!</v>
      </c>
      <c r="R66" s="161"/>
    </row>
    <row r="67" spans="1:18" s="18" customFormat="1" ht="20.25" customHeight="1" hidden="1">
      <c r="A67" s="73" t="s">
        <v>7</v>
      </c>
      <c r="B67" s="14"/>
      <c r="C67" s="74">
        <f>SUM(C68)</f>
        <v>0</v>
      </c>
      <c r="D67" s="74">
        <f>SUM(D68)</f>
        <v>0</v>
      </c>
      <c r="E67" s="126">
        <f>SUM(C67-D67)</f>
        <v>0</v>
      </c>
      <c r="F67" s="75" t="e">
        <f>SUM(D67/C67)</f>
        <v>#DIV/0!</v>
      </c>
      <c r="R67" s="60"/>
    </row>
    <row r="68" spans="1:6" ht="15.75" customHeight="1" hidden="1">
      <c r="A68" s="7" t="s">
        <v>295</v>
      </c>
      <c r="B68" s="50" t="s">
        <v>166</v>
      </c>
      <c r="C68" s="29">
        <v>0</v>
      </c>
      <c r="D68" s="29">
        <v>0</v>
      </c>
      <c r="E68" s="28">
        <f>SUM(C68-D68)</f>
        <v>0</v>
      </c>
      <c r="F68" s="70" t="e">
        <f t="shared" si="3"/>
        <v>#DIV/0!</v>
      </c>
    </row>
    <row r="69" spans="1:6" ht="27.75" customHeight="1">
      <c r="A69" s="137" t="s">
        <v>209</v>
      </c>
      <c r="B69" s="13" t="s">
        <v>161</v>
      </c>
      <c r="C69" s="30">
        <f>SUM(C70+C97+C101+C137+C147+C151+C187+C191+C201+C210+C214+C232+C239)</f>
        <v>80013300</v>
      </c>
      <c r="D69" s="30">
        <f>SUM(D70+D97+D101+D137+D147+D151+D187+D191+D201+D210+D214+D232+D239)</f>
        <v>78222606.7</v>
      </c>
      <c r="E69" s="134">
        <f aca="true" t="shared" si="6" ref="E69:E93">SUM(C69-D69)</f>
        <v>1790693.299999997</v>
      </c>
      <c r="F69" s="69">
        <f t="shared" si="3"/>
        <v>0.9776200544159533</v>
      </c>
    </row>
    <row r="70" spans="1:6" ht="66.75" customHeight="1">
      <c r="A70" s="108" t="s">
        <v>239</v>
      </c>
      <c r="B70" s="135" t="s">
        <v>240</v>
      </c>
      <c r="C70" s="113">
        <f>SUM(C71+C78+C94)</f>
        <v>11084600</v>
      </c>
      <c r="D70" s="113">
        <f>SUM(D71+D78+D94)</f>
        <v>10921991.02</v>
      </c>
      <c r="E70" s="114">
        <f t="shared" si="6"/>
        <v>162608.98000000045</v>
      </c>
      <c r="F70" s="111">
        <f t="shared" si="3"/>
        <v>0.985330189632463</v>
      </c>
    </row>
    <row r="71" spans="1:18" s="18" customFormat="1" ht="42" customHeight="1">
      <c r="A71" s="81" t="s">
        <v>3</v>
      </c>
      <c r="B71" s="91" t="s">
        <v>162</v>
      </c>
      <c r="C71" s="83">
        <f>SUM(C72+C75)</f>
        <v>1148400</v>
      </c>
      <c r="D71" s="83">
        <f>SUM(D72+D75)</f>
        <v>1128974.59</v>
      </c>
      <c r="E71" s="121">
        <f t="shared" si="6"/>
        <v>19425.409999999916</v>
      </c>
      <c r="F71" s="84">
        <f t="shared" si="3"/>
        <v>0.9830848049460119</v>
      </c>
      <c r="R71" s="60"/>
    </row>
    <row r="72" spans="1:18" s="89" customFormat="1" ht="18" customHeight="1">
      <c r="A72" s="78" t="s">
        <v>342</v>
      </c>
      <c r="B72" s="14"/>
      <c r="C72" s="88">
        <f>SUM(C73+C74)</f>
        <v>1128800</v>
      </c>
      <c r="D72" s="88">
        <f>SUM(D73+D74)</f>
        <v>1109414.59</v>
      </c>
      <c r="E72" s="97">
        <f t="shared" si="6"/>
        <v>19385.409999999916</v>
      </c>
      <c r="F72" s="80">
        <f t="shared" si="3"/>
        <v>0.9828265326009923</v>
      </c>
      <c r="R72" s="90"/>
    </row>
    <row r="73" spans="1:6" ht="12.75" customHeight="1">
      <c r="A73" s="7" t="s">
        <v>343</v>
      </c>
      <c r="B73" s="10" t="s">
        <v>158</v>
      </c>
      <c r="C73" s="51">
        <v>888200</v>
      </c>
      <c r="D73" s="27">
        <v>888200</v>
      </c>
      <c r="E73" s="47">
        <f t="shared" si="6"/>
        <v>0</v>
      </c>
      <c r="F73" s="72">
        <f t="shared" si="3"/>
        <v>1</v>
      </c>
    </row>
    <row r="74" spans="1:6" ht="12.75" customHeight="1">
      <c r="A74" s="7" t="s">
        <v>344</v>
      </c>
      <c r="B74" s="10" t="s">
        <v>159</v>
      </c>
      <c r="C74" s="45">
        <v>240600</v>
      </c>
      <c r="D74" s="27">
        <v>221214.59</v>
      </c>
      <c r="E74" s="47">
        <f t="shared" si="6"/>
        <v>19385.410000000003</v>
      </c>
      <c r="F74" s="72">
        <f t="shared" si="3"/>
        <v>0.9194288861180382</v>
      </c>
    </row>
    <row r="75" spans="1:6" ht="12.75" customHeight="1">
      <c r="A75" s="78" t="s">
        <v>345</v>
      </c>
      <c r="B75" s="9"/>
      <c r="C75" s="77">
        <f>SUM(C76+C77)</f>
        <v>19600</v>
      </c>
      <c r="D75" s="77">
        <f>SUM(D76+D77)</f>
        <v>19560</v>
      </c>
      <c r="E75" s="97">
        <f t="shared" si="6"/>
        <v>40</v>
      </c>
      <c r="F75" s="80">
        <f t="shared" si="3"/>
        <v>0.9979591836734694</v>
      </c>
    </row>
    <row r="76" spans="1:6" ht="13.5" customHeight="1">
      <c r="A76" s="7" t="s">
        <v>346</v>
      </c>
      <c r="B76" s="11" t="s">
        <v>154</v>
      </c>
      <c r="C76" s="51">
        <v>15600</v>
      </c>
      <c r="D76" s="26">
        <v>15600</v>
      </c>
      <c r="E76" s="47">
        <f t="shared" si="6"/>
        <v>0</v>
      </c>
      <c r="F76" s="72">
        <f t="shared" si="3"/>
        <v>1</v>
      </c>
    </row>
    <row r="77" spans="1:6" ht="13.5" customHeight="1">
      <c r="A77" s="7" t="s">
        <v>347</v>
      </c>
      <c r="B77" s="11" t="s">
        <v>156</v>
      </c>
      <c r="C77" s="51">
        <v>4000</v>
      </c>
      <c r="D77" s="26">
        <v>3960</v>
      </c>
      <c r="E77" s="47">
        <f t="shared" si="6"/>
        <v>40</v>
      </c>
      <c r="F77" s="72">
        <f t="shared" si="3"/>
        <v>0.99</v>
      </c>
    </row>
    <row r="78" spans="1:18" s="18" customFormat="1" ht="40.5" customHeight="1">
      <c r="A78" s="81" t="s">
        <v>4</v>
      </c>
      <c r="B78" s="85" t="s">
        <v>163</v>
      </c>
      <c r="C78" s="83">
        <f>SUM(C79+C82+C90+C92)</f>
        <v>9930600</v>
      </c>
      <c r="D78" s="83">
        <f>SUM(D79+D82+D90+D92)</f>
        <v>9787416.43</v>
      </c>
      <c r="E78" s="121">
        <f t="shared" si="6"/>
        <v>143183.5700000003</v>
      </c>
      <c r="F78" s="84">
        <f t="shared" si="3"/>
        <v>0.985581579159366</v>
      </c>
      <c r="R78" s="60"/>
    </row>
    <row r="79" spans="1:18" s="95" customFormat="1" ht="17.25" customHeight="1">
      <c r="A79" s="93" t="s">
        <v>348</v>
      </c>
      <c r="B79" s="52"/>
      <c r="C79" s="94">
        <f>SUM(C80+C81)</f>
        <v>7572800</v>
      </c>
      <c r="D79" s="94">
        <f>SUM(D80+D81)</f>
        <v>7563689.12</v>
      </c>
      <c r="E79" s="97">
        <f t="shared" si="6"/>
        <v>9110.879999999888</v>
      </c>
      <c r="F79" s="80">
        <f t="shared" si="3"/>
        <v>0.9987968941474752</v>
      </c>
      <c r="R79" s="96"/>
    </row>
    <row r="80" spans="1:6" ht="12.75" customHeight="1">
      <c r="A80" s="7" t="s">
        <v>349</v>
      </c>
      <c r="B80" s="10" t="s">
        <v>158</v>
      </c>
      <c r="C80" s="26">
        <v>5826100</v>
      </c>
      <c r="D80" s="31">
        <v>5826100</v>
      </c>
      <c r="E80" s="47">
        <f t="shared" si="6"/>
        <v>0</v>
      </c>
      <c r="F80" s="72">
        <f t="shared" si="3"/>
        <v>1</v>
      </c>
    </row>
    <row r="81" spans="1:17" ht="12.75" customHeight="1">
      <c r="A81" s="7" t="s">
        <v>350</v>
      </c>
      <c r="B81" s="10" t="s">
        <v>159</v>
      </c>
      <c r="C81" s="51">
        <v>1746700</v>
      </c>
      <c r="D81" s="31">
        <v>1737589.12</v>
      </c>
      <c r="E81" s="47">
        <f t="shared" si="6"/>
        <v>9110.879999999888</v>
      </c>
      <c r="F81" s="72">
        <f t="shared" si="3"/>
        <v>0.9947839468712429</v>
      </c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ht="12.75" customHeight="1">
      <c r="A82" s="78" t="s">
        <v>351</v>
      </c>
      <c r="B82" s="9"/>
      <c r="C82" s="94">
        <f>SUM(C83+C84+C85+C86+C87+C88+C89)</f>
        <v>2296300</v>
      </c>
      <c r="D82" s="94">
        <f>SUM(D83+D84+D85+D86+D87+D88+D89)</f>
        <v>2162277.95</v>
      </c>
      <c r="E82" s="97">
        <f t="shared" si="6"/>
        <v>134022.0499999998</v>
      </c>
      <c r="F82" s="80">
        <f t="shared" si="3"/>
        <v>0.9416356530070114</v>
      </c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1:18" s="48" customFormat="1" ht="12.75" customHeight="1">
      <c r="A83" s="43" t="s">
        <v>352</v>
      </c>
      <c r="B83" s="50" t="s">
        <v>154</v>
      </c>
      <c r="C83" s="51">
        <v>210800</v>
      </c>
      <c r="D83" s="49">
        <v>210349.09</v>
      </c>
      <c r="E83" s="47">
        <f t="shared" si="6"/>
        <v>450.9100000000035</v>
      </c>
      <c r="F83" s="72">
        <f t="shared" si="3"/>
        <v>0.9978609582542695</v>
      </c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1:18" s="48" customFormat="1" ht="12.75" customHeight="1">
      <c r="A84" s="43" t="s">
        <v>353</v>
      </c>
      <c r="B84" s="50" t="s">
        <v>155</v>
      </c>
      <c r="C84" s="51">
        <v>57200</v>
      </c>
      <c r="D84" s="49">
        <v>57120</v>
      </c>
      <c r="E84" s="47">
        <f t="shared" si="6"/>
        <v>80</v>
      </c>
      <c r="F84" s="72">
        <f t="shared" si="3"/>
        <v>0.9986013986013986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s="48" customFormat="1" ht="12.75" customHeight="1">
      <c r="A85" s="43" t="s">
        <v>354</v>
      </c>
      <c r="B85" s="50" t="s">
        <v>164</v>
      </c>
      <c r="C85" s="51">
        <v>253900</v>
      </c>
      <c r="D85" s="49">
        <v>253889.89</v>
      </c>
      <c r="E85" s="47">
        <f t="shared" si="6"/>
        <v>10.10999999998603</v>
      </c>
      <c r="F85" s="72">
        <f t="shared" si="3"/>
        <v>0.9999601811736905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s="48" customFormat="1" ht="12.75" customHeight="1">
      <c r="A86" s="43" t="s">
        <v>355</v>
      </c>
      <c r="B86" s="50" t="s">
        <v>165</v>
      </c>
      <c r="C86" s="51">
        <v>393900</v>
      </c>
      <c r="D86" s="49">
        <v>362042.85</v>
      </c>
      <c r="E86" s="47">
        <f t="shared" si="6"/>
        <v>31857.150000000023</v>
      </c>
      <c r="F86" s="72">
        <f t="shared" si="3"/>
        <v>0.9191237623762376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1:18" s="48" customFormat="1" ht="12.75" customHeight="1">
      <c r="A87" s="43" t="s">
        <v>356</v>
      </c>
      <c r="B87" s="50" t="s">
        <v>156</v>
      </c>
      <c r="C87" s="51">
        <v>479600</v>
      </c>
      <c r="D87" s="49">
        <v>383759.94</v>
      </c>
      <c r="E87" s="47">
        <f t="shared" si="6"/>
        <v>95840.06</v>
      </c>
      <c r="F87" s="72">
        <f t="shared" si="3"/>
        <v>0.8001666805671392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1:18" s="48" customFormat="1" ht="12.75" customHeight="1">
      <c r="A88" s="43" t="s">
        <v>357</v>
      </c>
      <c r="B88" s="50" t="s">
        <v>167</v>
      </c>
      <c r="C88" s="51">
        <v>570900</v>
      </c>
      <c r="D88" s="49">
        <v>566334.43</v>
      </c>
      <c r="E88" s="47">
        <f t="shared" si="6"/>
        <v>4565.569999999949</v>
      </c>
      <c r="F88" s="72">
        <f t="shared" si="3"/>
        <v>0.9920028551410055</v>
      </c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1:18" s="48" customFormat="1" ht="12.75" customHeight="1">
      <c r="A89" s="43" t="s">
        <v>358</v>
      </c>
      <c r="B89" s="50" t="s">
        <v>168</v>
      </c>
      <c r="C89" s="51">
        <v>330000</v>
      </c>
      <c r="D89" s="49">
        <v>328781.75</v>
      </c>
      <c r="E89" s="47">
        <f t="shared" si="6"/>
        <v>1218.25</v>
      </c>
      <c r="F89" s="72">
        <f t="shared" si="3"/>
        <v>0.9963083333333334</v>
      </c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</row>
    <row r="90" spans="1:18" s="48" customFormat="1" ht="12.75" customHeight="1">
      <c r="A90" s="93" t="s">
        <v>436</v>
      </c>
      <c r="B90" s="87"/>
      <c r="C90" s="94">
        <f>SUM(C91)</f>
        <v>13200</v>
      </c>
      <c r="D90" s="94">
        <f>SUM(D91)</f>
        <v>13176</v>
      </c>
      <c r="E90" s="94">
        <f>SUM(E91)</f>
        <v>24</v>
      </c>
      <c r="F90" s="80">
        <f>SUM(D90/C90)</f>
        <v>0.9981818181818182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</row>
    <row r="91" spans="1:18" s="48" customFormat="1" ht="12.75" customHeight="1">
      <c r="A91" s="43" t="s">
        <v>437</v>
      </c>
      <c r="B91" s="98" t="s">
        <v>166</v>
      </c>
      <c r="C91" s="51">
        <v>13200</v>
      </c>
      <c r="D91" s="49">
        <v>13176</v>
      </c>
      <c r="E91" s="47">
        <f>SUM(C91-D91)</f>
        <v>24</v>
      </c>
      <c r="F91" s="72">
        <f>SUM(D91/C91)</f>
        <v>0.9981818181818182</v>
      </c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</row>
    <row r="92" spans="1:18" s="48" customFormat="1" ht="12.75" customHeight="1">
      <c r="A92" s="93" t="s">
        <v>359</v>
      </c>
      <c r="B92" s="87"/>
      <c r="C92" s="94">
        <f>SUM(C93)</f>
        <v>48300</v>
      </c>
      <c r="D92" s="94">
        <f>SUM(D93)</f>
        <v>48273.36</v>
      </c>
      <c r="E92" s="94">
        <f>SUM(E93)</f>
        <v>26.639999999999418</v>
      </c>
      <c r="F92" s="80">
        <f t="shared" si="3"/>
        <v>0.999448447204969</v>
      </c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</row>
    <row r="93" spans="1:18" s="48" customFormat="1" ht="12.75" customHeight="1">
      <c r="A93" s="43" t="s">
        <v>360</v>
      </c>
      <c r="B93" s="98" t="s">
        <v>166</v>
      </c>
      <c r="C93" s="51">
        <v>48300</v>
      </c>
      <c r="D93" s="49">
        <v>48273.36</v>
      </c>
      <c r="E93" s="47">
        <f t="shared" si="6"/>
        <v>26.639999999999418</v>
      </c>
      <c r="F93" s="72">
        <f t="shared" si="3"/>
        <v>0.999448447204969</v>
      </c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</row>
    <row r="94" spans="1:18" s="48" customFormat="1" ht="45" customHeight="1">
      <c r="A94" s="81" t="s">
        <v>11</v>
      </c>
      <c r="B94" s="85" t="s">
        <v>12</v>
      </c>
      <c r="C94" s="92">
        <f aca="true" t="shared" si="7" ref="C94:E95">SUM(C95)</f>
        <v>5600</v>
      </c>
      <c r="D94" s="92">
        <f t="shared" si="7"/>
        <v>5600</v>
      </c>
      <c r="E94" s="92">
        <f t="shared" si="7"/>
        <v>0</v>
      </c>
      <c r="F94" s="130">
        <f t="shared" si="3"/>
        <v>1</v>
      </c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1:18" s="48" customFormat="1" ht="16.5" customHeight="1">
      <c r="A95" s="93" t="s">
        <v>361</v>
      </c>
      <c r="B95" s="52"/>
      <c r="C95" s="77">
        <f t="shared" si="7"/>
        <v>5600</v>
      </c>
      <c r="D95" s="77">
        <f t="shared" si="7"/>
        <v>5600</v>
      </c>
      <c r="E95" s="77">
        <f t="shared" si="7"/>
        <v>0</v>
      </c>
      <c r="F95" s="75">
        <f t="shared" si="3"/>
        <v>1</v>
      </c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</row>
    <row r="96" spans="1:18" s="48" customFormat="1" ht="12.75" customHeight="1">
      <c r="A96" s="43" t="s">
        <v>434</v>
      </c>
      <c r="B96" s="11" t="s">
        <v>154</v>
      </c>
      <c r="C96" s="51">
        <v>5600</v>
      </c>
      <c r="D96" s="49">
        <v>5600</v>
      </c>
      <c r="E96" s="28">
        <f>SUM(C96-D96)</f>
        <v>0</v>
      </c>
      <c r="F96" s="72">
        <f t="shared" si="3"/>
        <v>1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97" spans="1:6" ht="20.25" customHeight="1">
      <c r="A97" s="131" t="s">
        <v>237</v>
      </c>
      <c r="B97" s="132" t="s">
        <v>238</v>
      </c>
      <c r="C97" s="124">
        <f>SUM(C98)</f>
        <v>1000</v>
      </c>
      <c r="D97" s="124">
        <f>SUM(D98)</f>
        <v>0</v>
      </c>
      <c r="E97" s="124">
        <f>SUM(C97-D97)</f>
        <v>1000</v>
      </c>
      <c r="F97" s="133">
        <f t="shared" si="3"/>
        <v>0</v>
      </c>
    </row>
    <row r="98" spans="1:18" s="18" customFormat="1" ht="15.75" customHeight="1">
      <c r="A98" s="81" t="s">
        <v>13</v>
      </c>
      <c r="B98" s="100" t="s">
        <v>207</v>
      </c>
      <c r="C98" s="83">
        <f>C99</f>
        <v>1000</v>
      </c>
      <c r="D98" s="83">
        <f>D99</f>
        <v>0</v>
      </c>
      <c r="E98" s="121">
        <f>SUM(C98-D98)</f>
        <v>1000</v>
      </c>
      <c r="F98" s="84">
        <f t="shared" si="3"/>
        <v>0</v>
      </c>
      <c r="R98" s="60"/>
    </row>
    <row r="99" spans="1:18" s="18" customFormat="1" ht="15.75" customHeight="1">
      <c r="A99" s="73" t="s">
        <v>14</v>
      </c>
      <c r="B99" s="99"/>
      <c r="C99" s="77">
        <f>SUM(C100)</f>
        <v>1000</v>
      </c>
      <c r="D99" s="77">
        <f>SUM(D100)</f>
        <v>0</v>
      </c>
      <c r="E99" s="97">
        <f>SUM(C99-D99)</f>
        <v>1000</v>
      </c>
      <c r="F99" s="80">
        <f t="shared" si="3"/>
        <v>0</v>
      </c>
      <c r="R99" s="60"/>
    </row>
    <row r="100" spans="1:6" ht="13.5" customHeight="1">
      <c r="A100" s="7" t="s">
        <v>15</v>
      </c>
      <c r="B100" s="15" t="s">
        <v>169</v>
      </c>
      <c r="C100" s="51">
        <v>1000</v>
      </c>
      <c r="D100" s="49">
        <v>0</v>
      </c>
      <c r="E100" s="47">
        <f aca="true" t="shared" si="8" ref="E100:E135">SUM(C100-D100)</f>
        <v>1000</v>
      </c>
      <c r="F100" s="72">
        <f t="shared" si="3"/>
        <v>0</v>
      </c>
    </row>
    <row r="101" spans="1:6" ht="13.5" customHeight="1">
      <c r="A101" s="131" t="s">
        <v>208</v>
      </c>
      <c r="B101" s="132" t="s">
        <v>236</v>
      </c>
      <c r="C101" s="124">
        <f>SUM(C102+C105+C108+C111+C114+C118+C121+C125+C129+C133)</f>
        <v>2512300</v>
      </c>
      <c r="D101" s="124">
        <f>SUM(D102+D105+D108+D111+D114+D118+D121+D125+D129+D133)</f>
        <v>2512169.55</v>
      </c>
      <c r="E101" s="124">
        <f t="shared" si="8"/>
        <v>130.45000000018626</v>
      </c>
      <c r="F101" s="133">
        <f t="shared" si="3"/>
        <v>0.9999480754686939</v>
      </c>
    </row>
    <row r="102" spans="1:18" s="18" customFormat="1" ht="42" customHeight="1">
      <c r="A102" s="81" t="s">
        <v>16</v>
      </c>
      <c r="B102" s="101" t="s">
        <v>170</v>
      </c>
      <c r="C102" s="92">
        <f>SUM(C103)</f>
        <v>78500</v>
      </c>
      <c r="D102" s="92">
        <f>SUM(D103)</f>
        <v>78500</v>
      </c>
      <c r="E102" s="121">
        <f t="shared" si="8"/>
        <v>0</v>
      </c>
      <c r="F102" s="84">
        <f t="shared" si="3"/>
        <v>1</v>
      </c>
      <c r="R102" s="60"/>
    </row>
    <row r="103" spans="1:18" s="95" customFormat="1" ht="19.5" customHeight="1">
      <c r="A103" s="93" t="s">
        <v>362</v>
      </c>
      <c r="B103" s="102"/>
      <c r="C103" s="77">
        <f>SUM(C104)</f>
        <v>78500</v>
      </c>
      <c r="D103" s="77">
        <f>SUM(D104)</f>
        <v>78500</v>
      </c>
      <c r="E103" s="79">
        <f t="shared" si="8"/>
        <v>0</v>
      </c>
      <c r="F103" s="80">
        <f t="shared" si="3"/>
        <v>1</v>
      </c>
      <c r="R103" s="96"/>
    </row>
    <row r="104" spans="1:6" ht="15" customHeight="1">
      <c r="A104" s="7" t="s">
        <v>363</v>
      </c>
      <c r="B104" s="10" t="s">
        <v>156</v>
      </c>
      <c r="C104" s="31">
        <v>78500</v>
      </c>
      <c r="D104" s="32">
        <v>78500</v>
      </c>
      <c r="E104" s="28">
        <f t="shared" si="8"/>
        <v>0</v>
      </c>
      <c r="F104" s="72">
        <f t="shared" si="3"/>
        <v>1</v>
      </c>
    </row>
    <row r="105" spans="1:18" s="18" customFormat="1" ht="68.25" customHeight="1" hidden="1">
      <c r="A105" s="81" t="s">
        <v>17</v>
      </c>
      <c r="B105" s="103" t="s">
        <v>171</v>
      </c>
      <c r="C105" s="83">
        <f>SUM(C106)</f>
        <v>0</v>
      </c>
      <c r="D105" s="83">
        <f>SUM(D106)</f>
        <v>0</v>
      </c>
      <c r="E105" s="121">
        <f t="shared" si="8"/>
        <v>0</v>
      </c>
      <c r="F105" s="84" t="e">
        <f t="shared" si="3"/>
        <v>#DIV/0!</v>
      </c>
      <c r="R105" s="60"/>
    </row>
    <row r="106" spans="1:18" s="18" customFormat="1" ht="16.5" customHeight="1" hidden="1">
      <c r="A106" s="73" t="s">
        <v>18</v>
      </c>
      <c r="B106" s="16"/>
      <c r="C106" s="74">
        <f>SUM(C107)</f>
        <v>0</v>
      </c>
      <c r="D106" s="74">
        <f>SUM(D107)</f>
        <v>0</v>
      </c>
      <c r="E106" s="79">
        <f t="shared" si="8"/>
        <v>0</v>
      </c>
      <c r="F106" s="80" t="e">
        <f t="shared" si="3"/>
        <v>#DIV/0!</v>
      </c>
      <c r="R106" s="60"/>
    </row>
    <row r="107" spans="1:6" ht="14.25" customHeight="1" hidden="1">
      <c r="A107" s="7" t="s">
        <v>19</v>
      </c>
      <c r="B107" s="10" t="s">
        <v>156</v>
      </c>
      <c r="C107" s="26">
        <v>0</v>
      </c>
      <c r="D107" s="33">
        <v>0</v>
      </c>
      <c r="E107" s="28">
        <f t="shared" si="8"/>
        <v>0</v>
      </c>
      <c r="F107" s="72" t="e">
        <f t="shared" si="3"/>
        <v>#DIV/0!</v>
      </c>
    </row>
    <row r="108" spans="1:18" s="18" customFormat="1" ht="15" customHeight="1" hidden="1">
      <c r="A108" s="81" t="s">
        <v>20</v>
      </c>
      <c r="B108" s="82" t="s">
        <v>205</v>
      </c>
      <c r="C108" s="83">
        <f>SUM(C109)</f>
        <v>0</v>
      </c>
      <c r="D108" s="83">
        <f>SUM(D109)</f>
        <v>0</v>
      </c>
      <c r="E108" s="121">
        <f t="shared" si="8"/>
        <v>0</v>
      </c>
      <c r="F108" s="84" t="e">
        <f t="shared" si="3"/>
        <v>#DIV/0!</v>
      </c>
      <c r="R108" s="60"/>
    </row>
    <row r="109" spans="1:18" s="18" customFormat="1" ht="15" customHeight="1" hidden="1">
      <c r="A109" s="73" t="s">
        <v>21</v>
      </c>
      <c r="B109" s="14"/>
      <c r="C109" s="74">
        <f>SUM(C110)</f>
        <v>0</v>
      </c>
      <c r="D109" s="74">
        <f>SUM(D110)</f>
        <v>0</v>
      </c>
      <c r="E109" s="79">
        <f t="shared" si="8"/>
        <v>0</v>
      </c>
      <c r="F109" s="80" t="e">
        <f t="shared" si="3"/>
        <v>#DIV/0!</v>
      </c>
      <c r="R109" s="60"/>
    </row>
    <row r="110" spans="1:18" s="48" customFormat="1" ht="14.25" customHeight="1" hidden="1">
      <c r="A110" s="43" t="s">
        <v>22</v>
      </c>
      <c r="B110" s="50" t="s">
        <v>156</v>
      </c>
      <c r="C110" s="51">
        <v>0</v>
      </c>
      <c r="D110" s="49">
        <v>0</v>
      </c>
      <c r="E110" s="28">
        <f t="shared" si="8"/>
        <v>0</v>
      </c>
      <c r="F110" s="72" t="e">
        <f t="shared" si="3"/>
        <v>#DIV/0!</v>
      </c>
      <c r="R110" s="58"/>
    </row>
    <row r="111" spans="1:18" s="18" customFormat="1" ht="43.5" customHeight="1">
      <c r="A111" s="81" t="s">
        <v>23</v>
      </c>
      <c r="B111" s="82" t="s">
        <v>182</v>
      </c>
      <c r="C111" s="83">
        <f>SUM(C112)</f>
        <v>72000</v>
      </c>
      <c r="D111" s="83">
        <f>SUM(D112)</f>
        <v>72000</v>
      </c>
      <c r="E111" s="121">
        <f t="shared" si="8"/>
        <v>0</v>
      </c>
      <c r="F111" s="84">
        <f t="shared" si="3"/>
        <v>1</v>
      </c>
      <c r="R111" s="60"/>
    </row>
    <row r="112" spans="1:18" s="18" customFormat="1" ht="19.5" customHeight="1">
      <c r="A112" s="73" t="s">
        <v>364</v>
      </c>
      <c r="B112" s="14"/>
      <c r="C112" s="74">
        <f>SUM(C113)</f>
        <v>72000</v>
      </c>
      <c r="D112" s="74">
        <f>SUM(D113)</f>
        <v>72000</v>
      </c>
      <c r="E112" s="79">
        <f t="shared" si="8"/>
        <v>0</v>
      </c>
      <c r="F112" s="80">
        <f t="shared" si="3"/>
        <v>1</v>
      </c>
      <c r="R112" s="60"/>
    </row>
    <row r="113" spans="1:6" ht="14.25" customHeight="1">
      <c r="A113" s="7" t="s">
        <v>365</v>
      </c>
      <c r="B113" s="10" t="s">
        <v>166</v>
      </c>
      <c r="C113" s="26">
        <v>72000</v>
      </c>
      <c r="D113" s="27">
        <v>72000</v>
      </c>
      <c r="E113" s="28">
        <f t="shared" si="8"/>
        <v>0</v>
      </c>
      <c r="F113" s="72">
        <f t="shared" si="3"/>
        <v>1</v>
      </c>
    </row>
    <row r="114" spans="1:6" ht="30" customHeight="1">
      <c r="A114" s="81" t="s">
        <v>24</v>
      </c>
      <c r="B114" s="82" t="s">
        <v>172</v>
      </c>
      <c r="C114" s="83">
        <f>SUM(C115)</f>
        <v>255000</v>
      </c>
      <c r="D114" s="83">
        <f>SUM(D115)</f>
        <v>254980</v>
      </c>
      <c r="E114" s="121">
        <f t="shared" si="8"/>
        <v>20</v>
      </c>
      <c r="F114" s="84">
        <f t="shared" si="3"/>
        <v>0.999921568627451</v>
      </c>
    </row>
    <row r="115" spans="1:6" ht="14.25" customHeight="1">
      <c r="A115" s="73" t="s">
        <v>366</v>
      </c>
      <c r="B115" s="14"/>
      <c r="C115" s="74">
        <f>SUM(C116+C117)</f>
        <v>255000</v>
      </c>
      <c r="D115" s="74">
        <f>SUM(D116+D117)</f>
        <v>254980</v>
      </c>
      <c r="E115" s="79">
        <f t="shared" si="8"/>
        <v>20</v>
      </c>
      <c r="F115" s="80">
        <f t="shared" si="3"/>
        <v>0.999921568627451</v>
      </c>
    </row>
    <row r="116" spans="1:6" ht="14.25" customHeight="1">
      <c r="A116" s="7" t="s">
        <v>367</v>
      </c>
      <c r="B116" s="10" t="s">
        <v>156</v>
      </c>
      <c r="C116" s="26">
        <v>193500</v>
      </c>
      <c r="D116" s="27">
        <v>193480</v>
      </c>
      <c r="E116" s="28">
        <f t="shared" si="8"/>
        <v>20</v>
      </c>
      <c r="F116" s="72">
        <f t="shared" si="3"/>
        <v>0.9998966408268734</v>
      </c>
    </row>
    <row r="117" spans="1:6" ht="14.25" customHeight="1">
      <c r="A117" s="7" t="s">
        <v>368</v>
      </c>
      <c r="B117" s="10" t="s">
        <v>168</v>
      </c>
      <c r="C117" s="26">
        <v>61500</v>
      </c>
      <c r="D117" s="27">
        <v>61500</v>
      </c>
      <c r="E117" s="28">
        <f t="shared" si="8"/>
        <v>0</v>
      </c>
      <c r="F117" s="72">
        <f t="shared" si="3"/>
        <v>1</v>
      </c>
    </row>
    <row r="118" spans="1:18" s="18" customFormat="1" ht="29.25" customHeight="1">
      <c r="A118" s="81" t="s">
        <v>297</v>
      </c>
      <c r="B118" s="101" t="s">
        <v>298</v>
      </c>
      <c r="C118" s="92">
        <f>SUM(C119)</f>
        <v>951700</v>
      </c>
      <c r="D118" s="92">
        <f>SUM(D119)</f>
        <v>951680</v>
      </c>
      <c r="E118" s="121">
        <f aca="true" t="shared" si="9" ref="E118:E124">SUM(C118-D118)</f>
        <v>20</v>
      </c>
      <c r="F118" s="84">
        <f aca="true" t="shared" si="10" ref="F118:F124">SUM(D118/C118)</f>
        <v>0.9999789849742566</v>
      </c>
      <c r="R118" s="60"/>
    </row>
    <row r="119" spans="1:18" s="95" customFormat="1" ht="19.5" customHeight="1">
      <c r="A119" s="93" t="s">
        <v>369</v>
      </c>
      <c r="B119" s="102"/>
      <c r="C119" s="77">
        <f>SUM(C120)</f>
        <v>951700</v>
      </c>
      <c r="D119" s="77">
        <f>SUM(D120)</f>
        <v>951680</v>
      </c>
      <c r="E119" s="79">
        <f t="shared" si="9"/>
        <v>20</v>
      </c>
      <c r="F119" s="80">
        <f t="shared" si="10"/>
        <v>0.9999789849742566</v>
      </c>
      <c r="R119" s="96"/>
    </row>
    <row r="120" spans="1:6" ht="15" customHeight="1">
      <c r="A120" s="7" t="s">
        <v>370</v>
      </c>
      <c r="B120" s="10" t="s">
        <v>156</v>
      </c>
      <c r="C120" s="31">
        <v>951700</v>
      </c>
      <c r="D120" s="32">
        <v>951680</v>
      </c>
      <c r="E120" s="28">
        <f t="shared" si="9"/>
        <v>20</v>
      </c>
      <c r="F120" s="72">
        <f t="shared" si="10"/>
        <v>0.9999789849742566</v>
      </c>
    </row>
    <row r="121" spans="1:6" ht="45.75" customHeight="1">
      <c r="A121" s="81" t="s">
        <v>299</v>
      </c>
      <c r="B121" s="82" t="s">
        <v>301</v>
      </c>
      <c r="C121" s="83">
        <f>SUM(C122)</f>
        <v>651600</v>
      </c>
      <c r="D121" s="83">
        <f>SUM(D122)</f>
        <v>651509.55</v>
      </c>
      <c r="E121" s="121">
        <f t="shared" si="9"/>
        <v>90.44999999995343</v>
      </c>
      <c r="F121" s="84">
        <f t="shared" si="10"/>
        <v>0.999861187845304</v>
      </c>
    </row>
    <row r="122" spans="1:6" ht="14.25" customHeight="1">
      <c r="A122" s="73" t="s">
        <v>300</v>
      </c>
      <c r="B122" s="14"/>
      <c r="C122" s="74">
        <f>SUM(C123+C124)</f>
        <v>651600</v>
      </c>
      <c r="D122" s="74">
        <f>SUM(D123+D124)</f>
        <v>651509.55</v>
      </c>
      <c r="E122" s="79">
        <f t="shared" si="9"/>
        <v>90.44999999995343</v>
      </c>
      <c r="F122" s="80">
        <f t="shared" si="10"/>
        <v>0.999861187845304</v>
      </c>
    </row>
    <row r="123" spans="1:6" ht="14.25" customHeight="1">
      <c r="A123" s="7" t="s">
        <v>371</v>
      </c>
      <c r="B123" s="10" t="s">
        <v>156</v>
      </c>
      <c r="C123" s="26">
        <v>601700</v>
      </c>
      <c r="D123" s="27">
        <v>601609.55</v>
      </c>
      <c r="E123" s="28">
        <f t="shared" si="9"/>
        <v>90.44999999995343</v>
      </c>
      <c r="F123" s="72">
        <f t="shared" si="10"/>
        <v>0.9998496759182317</v>
      </c>
    </row>
    <row r="124" spans="1:6" ht="14.25" customHeight="1">
      <c r="A124" s="7" t="s">
        <v>372</v>
      </c>
      <c r="B124" s="10" t="s">
        <v>166</v>
      </c>
      <c r="C124" s="26">
        <v>49900</v>
      </c>
      <c r="D124" s="27">
        <v>49900</v>
      </c>
      <c r="E124" s="28">
        <f t="shared" si="9"/>
        <v>0</v>
      </c>
      <c r="F124" s="72">
        <f t="shared" si="10"/>
        <v>1</v>
      </c>
    </row>
    <row r="125" spans="1:6" ht="53.25" customHeight="1">
      <c r="A125" s="81" t="s">
        <v>25</v>
      </c>
      <c r="B125" s="82" t="s">
        <v>302</v>
      </c>
      <c r="C125" s="83">
        <f>SUM(C126)</f>
        <v>122500</v>
      </c>
      <c r="D125" s="83">
        <f>SUM(D126)</f>
        <v>122500</v>
      </c>
      <c r="E125" s="121">
        <f t="shared" si="8"/>
        <v>0</v>
      </c>
      <c r="F125" s="84">
        <f t="shared" si="3"/>
        <v>1</v>
      </c>
    </row>
    <row r="126" spans="1:6" ht="14.25" customHeight="1">
      <c r="A126" s="73" t="s">
        <v>373</v>
      </c>
      <c r="B126" s="14"/>
      <c r="C126" s="74">
        <f>SUM(C127+C128)</f>
        <v>122500</v>
      </c>
      <c r="D126" s="74">
        <f>SUM(D127+D128)</f>
        <v>122500</v>
      </c>
      <c r="E126" s="79">
        <f t="shared" si="8"/>
        <v>0</v>
      </c>
      <c r="F126" s="80">
        <f t="shared" si="3"/>
        <v>1</v>
      </c>
    </row>
    <row r="127" spans="1:6" ht="14.25" customHeight="1">
      <c r="A127" s="7" t="s">
        <v>374</v>
      </c>
      <c r="B127" s="10" t="s">
        <v>156</v>
      </c>
      <c r="C127" s="26">
        <v>102500</v>
      </c>
      <c r="D127" s="27">
        <v>102500</v>
      </c>
      <c r="E127" s="28">
        <f t="shared" si="8"/>
        <v>0</v>
      </c>
      <c r="F127" s="72">
        <f t="shared" si="3"/>
        <v>1</v>
      </c>
    </row>
    <row r="128" spans="1:6" ht="14.25" customHeight="1">
      <c r="A128" s="7" t="s">
        <v>375</v>
      </c>
      <c r="B128" s="10" t="s">
        <v>166</v>
      </c>
      <c r="C128" s="26">
        <v>20000</v>
      </c>
      <c r="D128" s="27">
        <v>20000</v>
      </c>
      <c r="E128" s="28">
        <f t="shared" si="8"/>
        <v>0</v>
      </c>
      <c r="F128" s="72">
        <f t="shared" si="3"/>
        <v>1</v>
      </c>
    </row>
    <row r="129" spans="1:6" ht="56.25" customHeight="1">
      <c r="A129" s="81" t="s">
        <v>26</v>
      </c>
      <c r="B129" s="82" t="s">
        <v>303</v>
      </c>
      <c r="C129" s="83">
        <f>SUM(C130)</f>
        <v>168000</v>
      </c>
      <c r="D129" s="83">
        <f>SUM(D130)</f>
        <v>168000</v>
      </c>
      <c r="E129" s="121">
        <f t="shared" si="8"/>
        <v>0</v>
      </c>
      <c r="F129" s="84">
        <f t="shared" si="3"/>
        <v>1</v>
      </c>
    </row>
    <row r="130" spans="1:6" ht="14.25" customHeight="1">
      <c r="A130" s="73" t="s">
        <v>376</v>
      </c>
      <c r="B130" s="14"/>
      <c r="C130" s="74">
        <f>SUM(C131+C132)</f>
        <v>168000</v>
      </c>
      <c r="D130" s="74">
        <f>SUM(D131+D132)</f>
        <v>168000</v>
      </c>
      <c r="E130" s="79">
        <f t="shared" si="8"/>
        <v>0</v>
      </c>
      <c r="F130" s="80">
        <f t="shared" si="3"/>
        <v>1</v>
      </c>
    </row>
    <row r="131" spans="1:6" ht="14.25" customHeight="1">
      <c r="A131" s="7" t="s">
        <v>377</v>
      </c>
      <c r="B131" s="10" t="s">
        <v>156</v>
      </c>
      <c r="C131" s="26">
        <v>156000</v>
      </c>
      <c r="D131" s="27">
        <v>156000</v>
      </c>
      <c r="E131" s="28">
        <f t="shared" si="8"/>
        <v>0</v>
      </c>
      <c r="F131" s="72">
        <f t="shared" si="3"/>
        <v>1</v>
      </c>
    </row>
    <row r="132" spans="1:6" ht="14.25" customHeight="1">
      <c r="A132" s="7" t="s">
        <v>378</v>
      </c>
      <c r="B132" s="10" t="s">
        <v>166</v>
      </c>
      <c r="C132" s="26">
        <v>12000</v>
      </c>
      <c r="D132" s="27">
        <v>12000</v>
      </c>
      <c r="E132" s="28">
        <f t="shared" si="8"/>
        <v>0</v>
      </c>
      <c r="F132" s="72">
        <f t="shared" si="3"/>
        <v>1</v>
      </c>
    </row>
    <row r="133" spans="1:6" ht="67.5" customHeight="1">
      <c r="A133" s="81" t="s">
        <v>27</v>
      </c>
      <c r="B133" s="82" t="s">
        <v>304</v>
      </c>
      <c r="C133" s="83">
        <f>SUM(C134)</f>
        <v>213000</v>
      </c>
      <c r="D133" s="83">
        <f>SUM(D134)</f>
        <v>213000</v>
      </c>
      <c r="E133" s="121">
        <f t="shared" si="8"/>
        <v>0</v>
      </c>
      <c r="F133" s="84">
        <f t="shared" si="3"/>
        <v>1</v>
      </c>
    </row>
    <row r="134" spans="1:6" ht="14.25" customHeight="1">
      <c r="A134" s="73" t="s">
        <v>379</v>
      </c>
      <c r="B134" s="14"/>
      <c r="C134" s="74">
        <f>SUM(C135+C136)</f>
        <v>213000</v>
      </c>
      <c r="D134" s="74">
        <f>SUM(D135+D136)</f>
        <v>213000</v>
      </c>
      <c r="E134" s="79">
        <f t="shared" si="8"/>
        <v>0</v>
      </c>
      <c r="F134" s="80">
        <f t="shared" si="3"/>
        <v>1</v>
      </c>
    </row>
    <row r="135" spans="1:6" ht="14.25" customHeight="1">
      <c r="A135" s="7" t="s">
        <v>380</v>
      </c>
      <c r="B135" s="10" t="s">
        <v>156</v>
      </c>
      <c r="C135" s="26">
        <v>198000</v>
      </c>
      <c r="D135" s="27">
        <v>198000</v>
      </c>
      <c r="E135" s="28">
        <f t="shared" si="8"/>
        <v>0</v>
      </c>
      <c r="F135" s="72">
        <f t="shared" si="3"/>
        <v>1</v>
      </c>
    </row>
    <row r="136" spans="1:6" ht="14.25" customHeight="1">
      <c r="A136" s="7" t="s">
        <v>381</v>
      </c>
      <c r="B136" s="10" t="s">
        <v>166</v>
      </c>
      <c r="C136" s="26">
        <v>15000</v>
      </c>
      <c r="D136" s="27">
        <v>15000</v>
      </c>
      <c r="E136" s="28">
        <f>SUM(C136-D136)</f>
        <v>0</v>
      </c>
      <c r="F136" s="72">
        <f>SUM(D136/C136)</f>
        <v>1</v>
      </c>
    </row>
    <row r="137" spans="1:6" ht="52.5" customHeight="1">
      <c r="A137" s="108" t="s">
        <v>234</v>
      </c>
      <c r="B137" s="122" t="s">
        <v>235</v>
      </c>
      <c r="C137" s="110">
        <f>SUM(C138+C144)</f>
        <v>422000</v>
      </c>
      <c r="D137" s="110">
        <f>SUM(D138+D144)</f>
        <v>421973.98</v>
      </c>
      <c r="E137" s="114">
        <f aca="true" t="shared" si="11" ref="E137:E145">SUM(C137-D137)</f>
        <v>26.020000000018626</v>
      </c>
      <c r="F137" s="111">
        <f t="shared" si="3"/>
        <v>0.9999383412322275</v>
      </c>
    </row>
    <row r="138" spans="1:18" s="18" customFormat="1" ht="101.25" customHeight="1">
      <c r="A138" s="81" t="s">
        <v>28</v>
      </c>
      <c r="B138" s="85" t="s">
        <v>305</v>
      </c>
      <c r="C138" s="83">
        <f>SUM(C139)</f>
        <v>397000</v>
      </c>
      <c r="D138" s="83">
        <f>SUM(D139)</f>
        <v>396973.98</v>
      </c>
      <c r="E138" s="121">
        <f t="shared" si="11"/>
        <v>26.020000000018626</v>
      </c>
      <c r="F138" s="84">
        <f t="shared" si="3"/>
        <v>0.9999344584382871</v>
      </c>
      <c r="R138" s="60"/>
    </row>
    <row r="139" spans="1:18" s="18" customFormat="1" ht="20.25" customHeight="1">
      <c r="A139" s="73" t="s">
        <v>382</v>
      </c>
      <c r="B139" s="14"/>
      <c r="C139" s="74">
        <f>SUM(C140+C141+C142+C143)</f>
        <v>397000</v>
      </c>
      <c r="D139" s="74">
        <f>SUM(D140+D141+D142+D143)</f>
        <v>396973.98</v>
      </c>
      <c r="E139" s="79">
        <f t="shared" si="11"/>
        <v>26.020000000018626</v>
      </c>
      <c r="F139" s="80">
        <f t="shared" si="3"/>
        <v>0.9999344584382871</v>
      </c>
      <c r="R139" s="60"/>
    </row>
    <row r="140" spans="1:6" ht="15" customHeight="1" hidden="1">
      <c r="A140" s="7" t="s">
        <v>50</v>
      </c>
      <c r="B140" s="10" t="s">
        <v>156</v>
      </c>
      <c r="C140" s="26">
        <v>0</v>
      </c>
      <c r="D140" s="27">
        <v>0</v>
      </c>
      <c r="E140" s="28">
        <f t="shared" si="11"/>
        <v>0</v>
      </c>
      <c r="F140" s="70" t="e">
        <f t="shared" si="3"/>
        <v>#DIV/0!</v>
      </c>
    </row>
    <row r="141" spans="1:6" ht="15" customHeight="1">
      <c r="A141" s="7" t="s">
        <v>383</v>
      </c>
      <c r="B141" s="10" t="s">
        <v>166</v>
      </c>
      <c r="C141" s="26">
        <v>24000</v>
      </c>
      <c r="D141" s="27">
        <v>24000</v>
      </c>
      <c r="E141" s="28">
        <f t="shared" si="11"/>
        <v>0</v>
      </c>
      <c r="F141" s="72">
        <f t="shared" si="3"/>
        <v>1</v>
      </c>
    </row>
    <row r="142" spans="1:6" ht="15" customHeight="1">
      <c r="A142" s="7" t="s">
        <v>384</v>
      </c>
      <c r="B142" s="10" t="s">
        <v>167</v>
      </c>
      <c r="C142" s="26">
        <v>226700</v>
      </c>
      <c r="D142" s="27">
        <v>226688.7</v>
      </c>
      <c r="E142" s="28">
        <f t="shared" si="11"/>
        <v>11.299999999988358</v>
      </c>
      <c r="F142" s="72">
        <f t="shared" si="3"/>
        <v>0.9999501543890604</v>
      </c>
    </row>
    <row r="143" spans="1:6" ht="15" customHeight="1">
      <c r="A143" s="7" t="s">
        <v>385</v>
      </c>
      <c r="B143" s="10" t="s">
        <v>188</v>
      </c>
      <c r="C143" s="26">
        <v>146300</v>
      </c>
      <c r="D143" s="27">
        <v>146285.28</v>
      </c>
      <c r="E143" s="28">
        <f t="shared" si="11"/>
        <v>14.720000000001164</v>
      </c>
      <c r="F143" s="72">
        <f t="shared" si="3"/>
        <v>0.9998993848257006</v>
      </c>
    </row>
    <row r="144" spans="1:18" s="18" customFormat="1" ht="69.75" customHeight="1">
      <c r="A144" s="81" t="s">
        <v>29</v>
      </c>
      <c r="B144" s="85" t="s">
        <v>306</v>
      </c>
      <c r="C144" s="83">
        <f>SUM(C145)</f>
        <v>25000</v>
      </c>
      <c r="D144" s="83">
        <f>SUM(D145)</f>
        <v>25000</v>
      </c>
      <c r="E144" s="121">
        <f t="shared" si="11"/>
        <v>0</v>
      </c>
      <c r="F144" s="84">
        <f t="shared" si="3"/>
        <v>1</v>
      </c>
      <c r="R144" s="60"/>
    </row>
    <row r="145" spans="1:18" s="18" customFormat="1" ht="19.5" customHeight="1">
      <c r="A145" s="73" t="s">
        <v>386</v>
      </c>
      <c r="B145" s="12"/>
      <c r="C145" s="74">
        <f>SUM(C146)</f>
        <v>25000</v>
      </c>
      <c r="D145" s="74">
        <f>SUM(D146)</f>
        <v>25000</v>
      </c>
      <c r="E145" s="79">
        <f t="shared" si="11"/>
        <v>0</v>
      </c>
      <c r="F145" s="80">
        <f t="shared" si="3"/>
        <v>1</v>
      </c>
      <c r="R145" s="60"/>
    </row>
    <row r="146" spans="1:6" ht="15" customHeight="1">
      <c r="A146" s="7" t="s">
        <v>387</v>
      </c>
      <c r="B146" s="4" t="s">
        <v>156</v>
      </c>
      <c r="C146" s="26">
        <v>25000</v>
      </c>
      <c r="D146" s="27">
        <v>25000</v>
      </c>
      <c r="E146" s="28">
        <f>SUM(C146-D146)</f>
        <v>0</v>
      </c>
      <c r="F146" s="72">
        <f t="shared" si="3"/>
        <v>1</v>
      </c>
    </row>
    <row r="147" spans="1:6" ht="15" customHeight="1">
      <c r="A147" s="108" t="s">
        <v>232</v>
      </c>
      <c r="B147" s="109" t="s">
        <v>233</v>
      </c>
      <c r="C147" s="110">
        <f aca="true" t="shared" si="12" ref="C147:D149">SUM(C148)</f>
        <v>606400</v>
      </c>
      <c r="D147" s="110">
        <f t="shared" si="12"/>
        <v>606385.31</v>
      </c>
      <c r="E147" s="114">
        <f>SUM(C147-D147)</f>
        <v>14.68999999994412</v>
      </c>
      <c r="F147" s="111">
        <f t="shared" si="3"/>
        <v>0.9999757750659631</v>
      </c>
    </row>
    <row r="148" spans="1:18" s="18" customFormat="1" ht="90">
      <c r="A148" s="81" t="s">
        <v>30</v>
      </c>
      <c r="B148" s="164" t="s">
        <v>307</v>
      </c>
      <c r="C148" s="83">
        <f t="shared" si="12"/>
        <v>606400</v>
      </c>
      <c r="D148" s="83">
        <f t="shared" si="12"/>
        <v>606385.31</v>
      </c>
      <c r="E148" s="121">
        <f>SUM(C148-D148)</f>
        <v>14.68999999994412</v>
      </c>
      <c r="F148" s="84">
        <f t="shared" si="3"/>
        <v>0.9999757750659631</v>
      </c>
      <c r="R148" s="60"/>
    </row>
    <row r="149" spans="1:18" s="18" customFormat="1" ht="13.5">
      <c r="A149" s="73" t="s">
        <v>388</v>
      </c>
      <c r="B149" s="12"/>
      <c r="C149" s="74">
        <f t="shared" si="12"/>
        <v>606400</v>
      </c>
      <c r="D149" s="74">
        <f t="shared" si="12"/>
        <v>606385.31</v>
      </c>
      <c r="E149" s="97">
        <f>SUM(C149-D149)</f>
        <v>14.68999999994412</v>
      </c>
      <c r="F149" s="80">
        <f t="shared" si="3"/>
        <v>0.9999757750659631</v>
      </c>
      <c r="R149" s="60"/>
    </row>
    <row r="150" spans="1:18" s="48" customFormat="1" ht="12.75">
      <c r="A150" s="43" t="s">
        <v>389</v>
      </c>
      <c r="B150" s="4" t="s">
        <v>156</v>
      </c>
      <c r="C150" s="51">
        <v>606400</v>
      </c>
      <c r="D150" s="49">
        <v>606385.31</v>
      </c>
      <c r="E150" s="47">
        <f>SUM(C150-D150)</f>
        <v>14.68999999994412</v>
      </c>
      <c r="F150" s="72">
        <f t="shared" si="3"/>
        <v>0.9999757750659631</v>
      </c>
      <c r="R150" s="58"/>
    </row>
    <row r="151" spans="1:18" s="18" customFormat="1" ht="20.25" customHeight="1">
      <c r="A151" s="108" t="s">
        <v>210</v>
      </c>
      <c r="B151" s="109" t="s">
        <v>211</v>
      </c>
      <c r="C151" s="110">
        <f>SUM(C152+C157+C160+C164+C168+C174+C177+C182)</f>
        <v>47017000</v>
      </c>
      <c r="D151" s="110">
        <f>SUM(D152+D157+D160+D164+D168+D174+D177+D182)</f>
        <v>46756755.32</v>
      </c>
      <c r="E151" s="110">
        <f>SUM(E152+E160+E168+E177+E182)</f>
        <v>260065.78000000055</v>
      </c>
      <c r="F151" s="111">
        <f t="shared" si="3"/>
        <v>0.9944648812131782</v>
      </c>
      <c r="R151" s="60"/>
    </row>
    <row r="152" spans="1:18" s="53" customFormat="1" ht="26.25" customHeight="1">
      <c r="A152" s="104" t="s">
        <v>212</v>
      </c>
      <c r="B152" s="105" t="s">
        <v>213</v>
      </c>
      <c r="C152" s="106">
        <f>SUM(C153)</f>
        <v>17811600</v>
      </c>
      <c r="D152" s="106">
        <f>SUM(D153)</f>
        <v>17594450.11</v>
      </c>
      <c r="E152" s="106">
        <f>SUM(E153)</f>
        <v>217149.8900000007</v>
      </c>
      <c r="F152" s="107">
        <f t="shared" si="3"/>
        <v>0.9878085129915336</v>
      </c>
      <c r="R152" s="59"/>
    </row>
    <row r="153" spans="1:18" s="89" customFormat="1" ht="20.25" customHeight="1">
      <c r="A153" s="78" t="s">
        <v>390</v>
      </c>
      <c r="B153" s="12"/>
      <c r="C153" s="88">
        <f>SUM(C154+C155+C156)</f>
        <v>17811600</v>
      </c>
      <c r="D153" s="88">
        <f>SUM(D154+D155+D156)</f>
        <v>17594450.11</v>
      </c>
      <c r="E153" s="88">
        <f>SUM(E154+E155+E156)</f>
        <v>217149.8900000007</v>
      </c>
      <c r="F153" s="80">
        <f t="shared" si="3"/>
        <v>0.9878085129915336</v>
      </c>
      <c r="R153" s="90"/>
    </row>
    <row r="154" spans="1:18" s="48" customFormat="1" ht="15" customHeight="1">
      <c r="A154" s="43" t="s">
        <v>391</v>
      </c>
      <c r="B154" s="44" t="s">
        <v>156</v>
      </c>
      <c r="C154" s="51">
        <v>14673400</v>
      </c>
      <c r="D154" s="46">
        <v>14456372.62</v>
      </c>
      <c r="E154" s="47">
        <f>SUM(C154-D154)</f>
        <v>217027.38000000082</v>
      </c>
      <c r="F154" s="72">
        <f t="shared" si="3"/>
        <v>0.9852094688347621</v>
      </c>
      <c r="R154" s="58"/>
    </row>
    <row r="155" spans="1:18" s="48" customFormat="1" ht="15" customHeight="1">
      <c r="A155" s="43" t="s">
        <v>392</v>
      </c>
      <c r="B155" s="10" t="s">
        <v>167</v>
      </c>
      <c r="C155" s="51">
        <v>3027700</v>
      </c>
      <c r="D155" s="46">
        <v>3027605.35</v>
      </c>
      <c r="E155" s="47">
        <f>SUM(C155-D155)</f>
        <v>94.64999999990687</v>
      </c>
      <c r="F155" s="72">
        <f t="shared" si="3"/>
        <v>0.9999687386464974</v>
      </c>
      <c r="R155" s="58"/>
    </row>
    <row r="156" spans="1:18" s="48" customFormat="1" ht="15" customHeight="1">
      <c r="A156" s="43" t="s">
        <v>393</v>
      </c>
      <c r="B156" s="10" t="s">
        <v>168</v>
      </c>
      <c r="C156" s="51">
        <v>110500</v>
      </c>
      <c r="D156" s="46">
        <v>110472.14</v>
      </c>
      <c r="E156" s="47">
        <f>SUM(C156-D156)</f>
        <v>27.860000000000582</v>
      </c>
      <c r="F156" s="72">
        <f t="shared" si="3"/>
        <v>0.9997478733031674</v>
      </c>
      <c r="R156" s="58"/>
    </row>
    <row r="157" spans="1:18" s="53" customFormat="1" ht="28.5" customHeight="1">
      <c r="A157" s="104" t="s">
        <v>212</v>
      </c>
      <c r="B157" s="105" t="s">
        <v>308</v>
      </c>
      <c r="C157" s="106">
        <f aca="true" t="shared" si="13" ref="C157:E158">SUM(C158)</f>
        <v>5390400</v>
      </c>
      <c r="D157" s="106">
        <f t="shared" si="13"/>
        <v>5390344.85</v>
      </c>
      <c r="E157" s="106">
        <f t="shared" si="13"/>
        <v>55.15000000037253</v>
      </c>
      <c r="F157" s="107">
        <f>SUM(D157/C157)</f>
        <v>0.9999897688483229</v>
      </c>
      <c r="R157" s="59"/>
    </row>
    <row r="158" spans="1:18" s="89" customFormat="1" ht="20.25" customHeight="1">
      <c r="A158" s="78" t="s">
        <v>390</v>
      </c>
      <c r="B158" s="12"/>
      <c r="C158" s="88">
        <f t="shared" si="13"/>
        <v>5390400</v>
      </c>
      <c r="D158" s="88">
        <f t="shared" si="13"/>
        <v>5390344.85</v>
      </c>
      <c r="E158" s="88">
        <f t="shared" si="13"/>
        <v>55.15000000037253</v>
      </c>
      <c r="F158" s="80">
        <f>SUM(D158/C158)</f>
        <v>0.9999897688483229</v>
      </c>
      <c r="R158" s="90"/>
    </row>
    <row r="159" spans="1:18" s="48" customFormat="1" ht="15" customHeight="1">
      <c r="A159" s="43" t="s">
        <v>391</v>
      </c>
      <c r="B159" s="44" t="s">
        <v>156</v>
      </c>
      <c r="C159" s="51">
        <v>5390400</v>
      </c>
      <c r="D159" s="46">
        <v>5390344.85</v>
      </c>
      <c r="E159" s="47">
        <f>SUM(C159-D159)</f>
        <v>55.15000000037253</v>
      </c>
      <c r="F159" s="72">
        <f>SUM(D159/C159)</f>
        <v>0.9999897688483229</v>
      </c>
      <c r="R159" s="58"/>
    </row>
    <row r="160" spans="1:18" s="53" customFormat="1" ht="39" customHeight="1">
      <c r="A160" s="104" t="s">
        <v>215</v>
      </c>
      <c r="B160" s="105" t="s">
        <v>214</v>
      </c>
      <c r="C160" s="106">
        <f>SUM(C161)</f>
        <v>3238000</v>
      </c>
      <c r="D160" s="106">
        <f>SUM(D161)</f>
        <v>3237714.11</v>
      </c>
      <c r="E160" s="106">
        <f>SUM(E161)</f>
        <v>285.8900000001304</v>
      </c>
      <c r="F160" s="107">
        <f aca="true" t="shared" si="14" ref="F160:F245">SUM(D160/C160)</f>
        <v>0.9999117078443484</v>
      </c>
      <c r="R160" s="59"/>
    </row>
    <row r="161" spans="1:18" s="95" customFormat="1" ht="18.75" customHeight="1">
      <c r="A161" s="93" t="s">
        <v>394</v>
      </c>
      <c r="B161" s="52"/>
      <c r="C161" s="77">
        <f>SUM(C162+C163)</f>
        <v>3238000</v>
      </c>
      <c r="D161" s="77">
        <f>SUM(D162+D163)</f>
        <v>3237714.11</v>
      </c>
      <c r="E161" s="77">
        <f>SUM(E162+E163)</f>
        <v>285.8900000001304</v>
      </c>
      <c r="F161" s="80">
        <f t="shared" si="14"/>
        <v>0.9999117078443484</v>
      </c>
      <c r="R161" s="96"/>
    </row>
    <row r="162" spans="1:18" s="48" customFormat="1" ht="15" customHeight="1">
      <c r="A162" s="43" t="s">
        <v>395</v>
      </c>
      <c r="B162" s="44" t="s">
        <v>156</v>
      </c>
      <c r="C162" s="45">
        <v>1983400</v>
      </c>
      <c r="D162" s="46">
        <v>1983124.67</v>
      </c>
      <c r="E162" s="47">
        <f>SUM(C162-D162)</f>
        <v>275.3300000000745</v>
      </c>
      <c r="F162" s="72">
        <f t="shared" si="14"/>
        <v>0.9998611828173842</v>
      </c>
      <c r="R162" s="58"/>
    </row>
    <row r="163" spans="1:18" s="48" customFormat="1" ht="15" customHeight="1">
      <c r="A163" s="43" t="s">
        <v>396</v>
      </c>
      <c r="B163" s="44" t="s">
        <v>167</v>
      </c>
      <c r="C163" s="45">
        <v>1254600</v>
      </c>
      <c r="D163" s="46">
        <v>1254589.44</v>
      </c>
      <c r="E163" s="47">
        <f>SUM(C163-D163)</f>
        <v>10.56000000005588</v>
      </c>
      <c r="F163" s="72">
        <f t="shared" si="14"/>
        <v>0.9999915829746532</v>
      </c>
      <c r="R163" s="58"/>
    </row>
    <row r="164" spans="1:18" s="53" customFormat="1" ht="51" customHeight="1">
      <c r="A164" s="104" t="s">
        <v>215</v>
      </c>
      <c r="B164" s="105" t="s">
        <v>309</v>
      </c>
      <c r="C164" s="106">
        <f>SUM(C165)</f>
        <v>2437500</v>
      </c>
      <c r="D164" s="106">
        <f>SUM(D165)</f>
        <v>2437460.66</v>
      </c>
      <c r="E164" s="106">
        <f>SUM(E165)</f>
        <v>39.34000000008382</v>
      </c>
      <c r="F164" s="107">
        <f>SUM(D164/C164)</f>
        <v>0.9999838605128206</v>
      </c>
      <c r="R164" s="59"/>
    </row>
    <row r="165" spans="1:18" s="95" customFormat="1" ht="19.5" customHeight="1">
      <c r="A165" s="93" t="s">
        <v>394</v>
      </c>
      <c r="B165" s="52"/>
      <c r="C165" s="77">
        <f>SUM(C166+C167)</f>
        <v>2437500</v>
      </c>
      <c r="D165" s="77">
        <f>SUM(D166+D167)</f>
        <v>2437460.66</v>
      </c>
      <c r="E165" s="77">
        <f>SUM(E166+E167)</f>
        <v>39.34000000008382</v>
      </c>
      <c r="F165" s="80">
        <f>SUM(D165/C165)</f>
        <v>0.9999838605128206</v>
      </c>
      <c r="R165" s="96"/>
    </row>
    <row r="166" spans="1:18" s="48" customFormat="1" ht="15" customHeight="1">
      <c r="A166" s="43" t="s">
        <v>395</v>
      </c>
      <c r="B166" s="44" t="s">
        <v>156</v>
      </c>
      <c r="C166" s="45">
        <v>1426400</v>
      </c>
      <c r="D166" s="46">
        <v>1426397.66</v>
      </c>
      <c r="E166" s="47">
        <f>SUM(C166-D166)</f>
        <v>2.340000000083819</v>
      </c>
      <c r="F166" s="72">
        <f>SUM(D166/C166)</f>
        <v>0.9999983595064498</v>
      </c>
      <c r="R166" s="58"/>
    </row>
    <row r="167" spans="1:18" s="48" customFormat="1" ht="15" customHeight="1">
      <c r="A167" s="43" t="s">
        <v>396</v>
      </c>
      <c r="B167" s="44" t="s">
        <v>167</v>
      </c>
      <c r="C167" s="45">
        <v>1011100</v>
      </c>
      <c r="D167" s="46">
        <v>1011063</v>
      </c>
      <c r="E167" s="47">
        <f>SUM(C167-D167)</f>
        <v>37</v>
      </c>
      <c r="F167" s="72">
        <f>SUM(D167/C167)</f>
        <v>0.9999634061912769</v>
      </c>
      <c r="R167" s="58"/>
    </row>
    <row r="168" spans="1:18" s="48" customFormat="1" ht="20.25" customHeight="1">
      <c r="A168" s="104" t="s">
        <v>216</v>
      </c>
      <c r="B168" s="105" t="s">
        <v>173</v>
      </c>
      <c r="C168" s="106">
        <f>SUM(C169+C172)</f>
        <v>2592200</v>
      </c>
      <c r="D168" s="106">
        <f>SUM(D169+D172)</f>
        <v>2589740.0700000003</v>
      </c>
      <c r="E168" s="106">
        <f>SUM(E169+E172)</f>
        <v>2459.929999999935</v>
      </c>
      <c r="F168" s="107">
        <f t="shared" si="14"/>
        <v>0.9990510261553893</v>
      </c>
      <c r="R168" s="58"/>
    </row>
    <row r="169" spans="1:18" s="18" customFormat="1" ht="18" customHeight="1">
      <c r="A169" s="73" t="s">
        <v>397</v>
      </c>
      <c r="B169" s="12"/>
      <c r="C169" s="74">
        <f>SUM(C170+C171)</f>
        <v>1352200</v>
      </c>
      <c r="D169" s="74">
        <f>SUM(D170+D171)</f>
        <v>1350140.07</v>
      </c>
      <c r="E169" s="97">
        <f>SUM(C169-D169)</f>
        <v>2059.929999999935</v>
      </c>
      <c r="F169" s="80">
        <f t="shared" si="14"/>
        <v>0.9984766084898684</v>
      </c>
      <c r="R169" s="60"/>
    </row>
    <row r="170" spans="1:6" ht="14.25" customHeight="1">
      <c r="A170" s="7" t="s">
        <v>398</v>
      </c>
      <c r="B170" s="15" t="s">
        <v>156</v>
      </c>
      <c r="C170" s="31">
        <v>1302700</v>
      </c>
      <c r="D170" s="31">
        <v>1300640.07</v>
      </c>
      <c r="E170" s="47">
        <f>SUM(C170-D170)</f>
        <v>2059.929999999935</v>
      </c>
      <c r="F170" s="72">
        <f t="shared" si="14"/>
        <v>0.9984187226529516</v>
      </c>
    </row>
    <row r="171" spans="1:6" ht="14.25" customHeight="1">
      <c r="A171" s="7" t="s">
        <v>399</v>
      </c>
      <c r="B171" s="15" t="s">
        <v>168</v>
      </c>
      <c r="C171" s="31">
        <v>49500</v>
      </c>
      <c r="D171" s="31">
        <v>49500</v>
      </c>
      <c r="E171" s="47">
        <f>SUM(C171-D171)</f>
        <v>0</v>
      </c>
      <c r="F171" s="72">
        <f t="shared" si="14"/>
        <v>1</v>
      </c>
    </row>
    <row r="172" spans="1:18" s="18" customFormat="1" ht="18" customHeight="1">
      <c r="A172" s="73" t="s">
        <v>433</v>
      </c>
      <c r="B172" s="12"/>
      <c r="C172" s="74">
        <f>SUM(C173)</f>
        <v>1240000</v>
      </c>
      <c r="D172" s="74">
        <f>SUM(D173)</f>
        <v>1239600</v>
      </c>
      <c r="E172" s="97">
        <f>SUM(C172-D172)</f>
        <v>400</v>
      </c>
      <c r="F172" s="80">
        <f>SUM(D172/C172)</f>
        <v>0.9996774193548387</v>
      </c>
      <c r="R172" s="60"/>
    </row>
    <row r="173" spans="1:6" ht="14.25" customHeight="1">
      <c r="A173" s="7" t="s">
        <v>432</v>
      </c>
      <c r="B173" s="15" t="s">
        <v>156</v>
      </c>
      <c r="C173" s="31">
        <v>1240000</v>
      </c>
      <c r="D173" s="31">
        <v>1239600</v>
      </c>
      <c r="E173" s="47">
        <f>SUM(C173-D173)</f>
        <v>400</v>
      </c>
      <c r="F173" s="72">
        <f t="shared" si="14"/>
        <v>0.9996774193548387</v>
      </c>
    </row>
    <row r="174" spans="1:18" s="48" customFormat="1" ht="26.25" customHeight="1">
      <c r="A174" s="104" t="s">
        <v>216</v>
      </c>
      <c r="B174" s="105" t="s">
        <v>310</v>
      </c>
      <c r="C174" s="106">
        <f>SUM(C175)</f>
        <v>1229400</v>
      </c>
      <c r="D174" s="106">
        <f>SUM(D175)</f>
        <v>1229315.59</v>
      </c>
      <c r="E174" s="106">
        <f>SUM(E175)</f>
        <v>84.40999999991618</v>
      </c>
      <c r="F174" s="107">
        <f>SUM(D174/C174)</f>
        <v>0.9999313404912966</v>
      </c>
      <c r="R174" s="58"/>
    </row>
    <row r="175" spans="1:18" s="18" customFormat="1" ht="18" customHeight="1">
      <c r="A175" s="73" t="s">
        <v>397</v>
      </c>
      <c r="B175" s="12"/>
      <c r="C175" s="74">
        <f>SUM(C176)</f>
        <v>1229400</v>
      </c>
      <c r="D175" s="74">
        <f>SUM(D176)</f>
        <v>1229315.59</v>
      </c>
      <c r="E175" s="97">
        <f>SUM(C175-D175)</f>
        <v>84.40999999991618</v>
      </c>
      <c r="F175" s="80">
        <f>SUM(D175/C175)</f>
        <v>0.9999313404912966</v>
      </c>
      <c r="R175" s="60"/>
    </row>
    <row r="176" spans="1:6" ht="14.25" customHeight="1">
      <c r="A176" s="7" t="s">
        <v>398</v>
      </c>
      <c r="B176" s="15" t="s">
        <v>156</v>
      </c>
      <c r="C176" s="31">
        <v>1229400</v>
      </c>
      <c r="D176" s="31">
        <v>1229315.59</v>
      </c>
      <c r="E176" s="47">
        <f>SUM(C176-D176)</f>
        <v>84.40999999991618</v>
      </c>
      <c r="F176" s="72">
        <f>SUM(D176/C176)</f>
        <v>0.9999313404912966</v>
      </c>
    </row>
    <row r="177" spans="1:18" s="48" customFormat="1" ht="18.75" customHeight="1">
      <c r="A177" s="104" t="s">
        <v>217</v>
      </c>
      <c r="B177" s="105" t="s">
        <v>218</v>
      </c>
      <c r="C177" s="106">
        <f>SUM(C178)</f>
        <v>14317900</v>
      </c>
      <c r="D177" s="106">
        <f>SUM(D178)</f>
        <v>14277729.93</v>
      </c>
      <c r="E177" s="106">
        <f>SUM(E178)</f>
        <v>40170.069999999774</v>
      </c>
      <c r="F177" s="107">
        <f t="shared" si="14"/>
        <v>0.9971944160805705</v>
      </c>
      <c r="R177" s="58"/>
    </row>
    <row r="178" spans="1:18" s="95" customFormat="1" ht="20.25" customHeight="1">
      <c r="A178" s="93" t="s">
        <v>400</v>
      </c>
      <c r="B178" s="52"/>
      <c r="C178" s="77">
        <f>SUM(C179+C180+C181)</f>
        <v>14317900</v>
      </c>
      <c r="D178" s="77">
        <f>SUM(D179+D180+D181)</f>
        <v>14277729.93</v>
      </c>
      <c r="E178" s="77">
        <f>SUM(E179+E180+E181)</f>
        <v>40170.069999999774</v>
      </c>
      <c r="F178" s="80">
        <f t="shared" si="14"/>
        <v>0.9971944160805705</v>
      </c>
      <c r="R178" s="96"/>
    </row>
    <row r="179" spans="1:18" s="48" customFormat="1" ht="15.75" customHeight="1">
      <c r="A179" s="43" t="s">
        <v>401</v>
      </c>
      <c r="B179" s="44" t="s">
        <v>156</v>
      </c>
      <c r="C179" s="45">
        <v>9952300</v>
      </c>
      <c r="D179" s="46">
        <v>9932277.92</v>
      </c>
      <c r="E179" s="47">
        <f>SUM(C179-D179)</f>
        <v>20022.080000000075</v>
      </c>
      <c r="F179" s="72">
        <f t="shared" si="14"/>
        <v>0.9979881956934578</v>
      </c>
      <c r="R179" s="58"/>
    </row>
    <row r="180" spans="1:18" s="48" customFormat="1" ht="12.75">
      <c r="A180" s="43" t="s">
        <v>402</v>
      </c>
      <c r="B180" s="44" t="s">
        <v>167</v>
      </c>
      <c r="C180" s="45">
        <v>4346100</v>
      </c>
      <c r="D180" s="46">
        <v>4326046.32</v>
      </c>
      <c r="E180" s="47">
        <f>SUM(C180-D180)</f>
        <v>20053.679999999702</v>
      </c>
      <c r="F180" s="72">
        <f t="shared" si="14"/>
        <v>0.9953858217712432</v>
      </c>
      <c r="R180" s="58"/>
    </row>
    <row r="181" spans="1:18" s="48" customFormat="1" ht="12.75">
      <c r="A181" s="43" t="s">
        <v>403</v>
      </c>
      <c r="B181" s="44" t="s">
        <v>168</v>
      </c>
      <c r="C181" s="45">
        <v>19500</v>
      </c>
      <c r="D181" s="46">
        <v>19405.69</v>
      </c>
      <c r="E181" s="47">
        <f>SUM(C181-D181)</f>
        <v>94.31000000000131</v>
      </c>
      <c r="F181" s="72">
        <f t="shared" si="14"/>
        <v>0.9951635897435896</v>
      </c>
      <c r="R181" s="58"/>
    </row>
    <row r="182" spans="1:18" s="53" customFormat="1" ht="54.75" customHeight="1" hidden="1">
      <c r="A182" s="104" t="s">
        <v>219</v>
      </c>
      <c r="B182" s="158" t="s">
        <v>31</v>
      </c>
      <c r="C182" s="159">
        <f>SUM(C183)</f>
        <v>0</v>
      </c>
      <c r="D182" s="159">
        <f>SUM(D183)</f>
        <v>0</v>
      </c>
      <c r="E182" s="129">
        <f>SUM(C182-D182)</f>
        <v>0</v>
      </c>
      <c r="F182" s="107" t="e">
        <f t="shared" si="14"/>
        <v>#DIV/0!</v>
      </c>
      <c r="R182" s="59"/>
    </row>
    <row r="183" spans="1:18" s="53" customFormat="1" ht="15" customHeight="1" hidden="1">
      <c r="A183" s="86" t="s">
        <v>220</v>
      </c>
      <c r="B183" s="52"/>
      <c r="C183" s="77">
        <f>SUM(C184+C185+C186)</f>
        <v>0</v>
      </c>
      <c r="D183" s="77">
        <f>SUM(D184+D185+D186)</f>
        <v>0</v>
      </c>
      <c r="E183" s="97">
        <f>SUM(C183-D183)</f>
        <v>0</v>
      </c>
      <c r="F183" s="80" t="e">
        <f t="shared" si="14"/>
        <v>#DIV/0!</v>
      </c>
      <c r="R183" s="59"/>
    </row>
    <row r="184" spans="1:18" s="48" customFormat="1" ht="12.75" hidden="1">
      <c r="A184" s="43" t="s">
        <v>221</v>
      </c>
      <c r="B184" s="44" t="s">
        <v>156</v>
      </c>
      <c r="C184" s="45">
        <v>0</v>
      </c>
      <c r="D184" s="46">
        <v>0</v>
      </c>
      <c r="E184" s="47">
        <f aca="true" t="shared" si="15" ref="E184:E190">SUM(C184-D184)</f>
        <v>0</v>
      </c>
      <c r="F184" s="72" t="e">
        <f t="shared" si="14"/>
        <v>#DIV/0!</v>
      </c>
      <c r="R184" s="58"/>
    </row>
    <row r="185" spans="1:18" s="48" customFormat="1" ht="12.75" hidden="1">
      <c r="A185" s="43" t="s">
        <v>222</v>
      </c>
      <c r="B185" s="44" t="s">
        <v>167</v>
      </c>
      <c r="C185" s="45">
        <v>0</v>
      </c>
      <c r="D185" s="46">
        <v>0</v>
      </c>
      <c r="E185" s="47">
        <f t="shared" si="15"/>
        <v>0</v>
      </c>
      <c r="F185" s="72" t="e">
        <f t="shared" si="14"/>
        <v>#DIV/0!</v>
      </c>
      <c r="R185" s="58"/>
    </row>
    <row r="186" spans="1:18" s="48" customFormat="1" ht="12.75" hidden="1">
      <c r="A186" s="43" t="s">
        <v>223</v>
      </c>
      <c r="B186" s="44" t="s">
        <v>168</v>
      </c>
      <c r="C186" s="45">
        <v>0</v>
      </c>
      <c r="D186" s="49">
        <v>0</v>
      </c>
      <c r="E186" s="47">
        <f t="shared" si="15"/>
        <v>0</v>
      </c>
      <c r="F186" s="72" t="e">
        <f>SUM(D186/C186)</f>
        <v>#DIV/0!</v>
      </c>
      <c r="R186" s="58"/>
    </row>
    <row r="187" spans="1:18" s="48" customFormat="1" ht="38.25">
      <c r="A187" s="108" t="s">
        <v>231</v>
      </c>
      <c r="B187" s="109" t="s">
        <v>247</v>
      </c>
      <c r="C187" s="113">
        <f aca="true" t="shared" si="16" ref="C187:D189">SUM(C188)</f>
        <v>64000</v>
      </c>
      <c r="D187" s="113">
        <f t="shared" si="16"/>
        <v>63440</v>
      </c>
      <c r="E187" s="114">
        <f t="shared" si="15"/>
        <v>560</v>
      </c>
      <c r="F187" s="111">
        <f t="shared" si="14"/>
        <v>0.99125</v>
      </c>
      <c r="R187" s="58"/>
    </row>
    <row r="188" spans="1:18" s="53" customFormat="1" ht="81" customHeight="1">
      <c r="A188" s="81" t="s">
        <v>32</v>
      </c>
      <c r="B188" s="164" t="s">
        <v>311</v>
      </c>
      <c r="C188" s="92">
        <f t="shared" si="16"/>
        <v>64000</v>
      </c>
      <c r="D188" s="92">
        <f t="shared" si="16"/>
        <v>63440</v>
      </c>
      <c r="E188" s="121">
        <f t="shared" si="15"/>
        <v>560</v>
      </c>
      <c r="F188" s="84">
        <f t="shared" si="14"/>
        <v>0.99125</v>
      </c>
      <c r="R188" s="59"/>
    </row>
    <row r="189" spans="1:18" s="53" customFormat="1" ht="15.75" customHeight="1">
      <c r="A189" s="86" t="s">
        <v>404</v>
      </c>
      <c r="B189" s="52"/>
      <c r="C189" s="77">
        <f t="shared" si="16"/>
        <v>64000</v>
      </c>
      <c r="D189" s="77">
        <f t="shared" si="16"/>
        <v>63440</v>
      </c>
      <c r="E189" s="97">
        <f t="shared" si="15"/>
        <v>560</v>
      </c>
      <c r="F189" s="80">
        <f t="shared" si="14"/>
        <v>0.99125</v>
      </c>
      <c r="R189" s="59"/>
    </row>
    <row r="190" spans="1:18" s="48" customFormat="1" ht="12.75">
      <c r="A190" s="43" t="s">
        <v>405</v>
      </c>
      <c r="B190" s="55" t="s">
        <v>156</v>
      </c>
      <c r="C190" s="45">
        <v>64000</v>
      </c>
      <c r="D190" s="46">
        <v>63440</v>
      </c>
      <c r="E190" s="47">
        <f t="shared" si="15"/>
        <v>560</v>
      </c>
      <c r="F190" s="72">
        <f t="shared" si="14"/>
        <v>0.99125</v>
      </c>
      <c r="R190" s="58"/>
    </row>
    <row r="191" spans="1:18" s="48" customFormat="1" ht="27" customHeight="1" hidden="1">
      <c r="A191" s="108" t="s">
        <v>224</v>
      </c>
      <c r="B191" s="112" t="s">
        <v>246</v>
      </c>
      <c r="C191" s="113">
        <f>SUM(C192+C197)</f>
        <v>0</v>
      </c>
      <c r="D191" s="113">
        <f>SUM(D192+D197)</f>
        <v>0</v>
      </c>
      <c r="E191" s="113">
        <f>SUM(E192+E197)</f>
        <v>0</v>
      </c>
      <c r="F191" s="115" t="e">
        <f t="shared" si="14"/>
        <v>#DIV/0!</v>
      </c>
      <c r="R191" s="58"/>
    </row>
    <row r="192" spans="1:18" s="53" customFormat="1" ht="41.25" customHeight="1" hidden="1">
      <c r="A192" s="81" t="s">
        <v>33</v>
      </c>
      <c r="B192" s="85" t="s">
        <v>174</v>
      </c>
      <c r="C192" s="92">
        <f>SUM(C193)</f>
        <v>0</v>
      </c>
      <c r="D192" s="92">
        <f>SUM(D193)</f>
        <v>0</v>
      </c>
      <c r="E192" s="121">
        <f>SUM(C192-D192)</f>
        <v>0</v>
      </c>
      <c r="F192" s="127" t="e">
        <f t="shared" si="14"/>
        <v>#DIV/0!</v>
      </c>
      <c r="R192" s="59"/>
    </row>
    <row r="193" spans="1:18" s="53" customFormat="1" ht="18" customHeight="1" hidden="1">
      <c r="A193" s="86" t="s">
        <v>34</v>
      </c>
      <c r="B193" s="52"/>
      <c r="C193" s="77">
        <f>SUM(C194)</f>
        <v>0</v>
      </c>
      <c r="D193" s="77">
        <f>SUM(D194)</f>
        <v>0</v>
      </c>
      <c r="E193" s="97">
        <f>SUM(C193-D193)</f>
        <v>0</v>
      </c>
      <c r="F193" s="128" t="e">
        <f t="shared" si="14"/>
        <v>#DIV/0!</v>
      </c>
      <c r="R193" s="59"/>
    </row>
    <row r="194" spans="1:6" ht="15.75" customHeight="1" hidden="1">
      <c r="A194" s="7" t="s">
        <v>35</v>
      </c>
      <c r="B194" s="4" t="s">
        <v>156</v>
      </c>
      <c r="C194" s="31">
        <v>0</v>
      </c>
      <c r="D194" s="27">
        <v>0</v>
      </c>
      <c r="E194" s="47">
        <f>SUM(C194-D194)</f>
        <v>0</v>
      </c>
      <c r="F194" s="136" t="e">
        <f t="shared" si="14"/>
        <v>#DIV/0!</v>
      </c>
    </row>
    <row r="195" spans="1:18" s="48" customFormat="1" ht="15.75" customHeight="1" hidden="1">
      <c r="A195" s="43" t="s">
        <v>51</v>
      </c>
      <c r="B195" s="44" t="s">
        <v>166</v>
      </c>
      <c r="C195" s="45">
        <v>0</v>
      </c>
      <c r="D195" s="49">
        <v>0</v>
      </c>
      <c r="E195" s="47">
        <f aca="true" t="shared" si="17" ref="E195:E220">SUM(C195-D195)</f>
        <v>0</v>
      </c>
      <c r="F195" s="136" t="e">
        <f t="shared" si="14"/>
        <v>#DIV/0!</v>
      </c>
      <c r="R195" s="58"/>
    </row>
    <row r="196" spans="1:18" s="66" customFormat="1" ht="12.75" hidden="1">
      <c r="A196" s="62" t="s">
        <v>52</v>
      </c>
      <c r="B196" s="63" t="s">
        <v>168</v>
      </c>
      <c r="C196" s="45">
        <v>0</v>
      </c>
      <c r="D196" s="64">
        <v>0</v>
      </c>
      <c r="E196" s="65">
        <f t="shared" si="17"/>
        <v>0</v>
      </c>
      <c r="F196" s="136" t="e">
        <f t="shared" si="14"/>
        <v>#DIV/0!</v>
      </c>
      <c r="R196" s="67"/>
    </row>
    <row r="197" spans="1:18" s="66" customFormat="1" ht="54" hidden="1">
      <c r="A197" s="81" t="s">
        <v>36</v>
      </c>
      <c r="B197" s="85" t="s">
        <v>254</v>
      </c>
      <c r="C197" s="92">
        <f>SUM(C198)</f>
        <v>0</v>
      </c>
      <c r="D197" s="92">
        <f>SUM(D198)</f>
        <v>0</v>
      </c>
      <c r="E197" s="121">
        <f t="shared" si="17"/>
        <v>0</v>
      </c>
      <c r="F197" s="127" t="e">
        <f>SUM(D197/C197)</f>
        <v>#DIV/0!</v>
      </c>
      <c r="R197" s="67"/>
    </row>
    <row r="198" spans="1:18" s="66" customFormat="1" ht="13.5" hidden="1">
      <c r="A198" s="73" t="s">
        <v>37</v>
      </c>
      <c r="B198" s="12"/>
      <c r="C198" s="74">
        <f>SUM(C199+C200)</f>
        <v>0</v>
      </c>
      <c r="D198" s="74">
        <f>SUM(D199+D200)</f>
        <v>0</v>
      </c>
      <c r="E198" s="97">
        <f t="shared" si="17"/>
        <v>0</v>
      </c>
      <c r="F198" s="128" t="e">
        <f>SUM(D198/C198)</f>
        <v>#DIV/0!</v>
      </c>
      <c r="R198" s="67"/>
    </row>
    <row r="199" spans="1:18" s="66" customFormat="1" ht="12.75" hidden="1">
      <c r="A199" s="43" t="s">
        <v>38</v>
      </c>
      <c r="B199" s="44" t="s">
        <v>156</v>
      </c>
      <c r="C199" s="45">
        <v>0</v>
      </c>
      <c r="D199" s="49">
        <v>0</v>
      </c>
      <c r="E199" s="47">
        <f>SUM(C199-D199)</f>
        <v>0</v>
      </c>
      <c r="F199" s="136" t="e">
        <f>SUM(D199/C199)</f>
        <v>#DIV/0!</v>
      </c>
      <c r="R199" s="67"/>
    </row>
    <row r="200" spans="1:18" s="66" customFormat="1" ht="12.75" hidden="1">
      <c r="A200" s="43" t="s">
        <v>49</v>
      </c>
      <c r="B200" s="44" t="s">
        <v>166</v>
      </c>
      <c r="C200" s="45">
        <v>0</v>
      </c>
      <c r="D200" s="49">
        <v>0</v>
      </c>
      <c r="E200" s="47">
        <f>SUM(C200-D200)</f>
        <v>0</v>
      </c>
      <c r="F200" s="136" t="e">
        <f>SUM(D200/C200)</f>
        <v>#DIV/0!</v>
      </c>
      <c r="R200" s="67"/>
    </row>
    <row r="201" spans="1:18" s="66" customFormat="1" ht="20.25" customHeight="1">
      <c r="A201" s="116" t="s">
        <v>225</v>
      </c>
      <c r="B201" s="117" t="s">
        <v>241</v>
      </c>
      <c r="C201" s="113">
        <f>SUM(C202+C206)</f>
        <v>2325300</v>
      </c>
      <c r="D201" s="113">
        <f>SUM(D202+D206)</f>
        <v>2215275</v>
      </c>
      <c r="E201" s="113">
        <f>SUM(E202+E206)</f>
        <v>110025</v>
      </c>
      <c r="F201" s="111">
        <f t="shared" si="14"/>
        <v>0.9526835247064895</v>
      </c>
      <c r="R201" s="67"/>
    </row>
    <row r="202" spans="1:18" s="18" customFormat="1" ht="40.5">
      <c r="A202" s="119" t="s">
        <v>39</v>
      </c>
      <c r="B202" s="85" t="s">
        <v>175</v>
      </c>
      <c r="C202" s="92">
        <f>SUM(C203)</f>
        <v>792000</v>
      </c>
      <c r="D202" s="92">
        <f>SUM(D203)</f>
        <v>792000</v>
      </c>
      <c r="E202" s="123">
        <f t="shared" si="17"/>
        <v>0</v>
      </c>
      <c r="F202" s="84">
        <f t="shared" si="14"/>
        <v>1</v>
      </c>
      <c r="R202" s="60"/>
    </row>
    <row r="203" spans="1:18" s="18" customFormat="1" ht="13.5">
      <c r="A203" s="118" t="s">
        <v>406</v>
      </c>
      <c r="B203" s="12"/>
      <c r="C203" s="77">
        <f>SUM(C204+C205)</f>
        <v>792000</v>
      </c>
      <c r="D203" s="77">
        <f>SUM(D204+D205)</f>
        <v>792000</v>
      </c>
      <c r="E203" s="126">
        <f t="shared" si="17"/>
        <v>0</v>
      </c>
      <c r="F203" s="75">
        <f t="shared" si="14"/>
        <v>1</v>
      </c>
      <c r="R203" s="60"/>
    </row>
    <row r="204" spans="1:6" ht="12.75">
      <c r="A204" s="17" t="s">
        <v>407</v>
      </c>
      <c r="B204" s="4" t="s">
        <v>156</v>
      </c>
      <c r="C204" s="45">
        <v>792000</v>
      </c>
      <c r="D204" s="32">
        <v>792000</v>
      </c>
      <c r="E204" s="28">
        <f t="shared" si="17"/>
        <v>0</v>
      </c>
      <c r="F204" s="72">
        <f t="shared" si="14"/>
        <v>1</v>
      </c>
    </row>
    <row r="205" spans="1:6" ht="12.75">
      <c r="A205" s="17" t="s">
        <v>408</v>
      </c>
      <c r="B205" s="4" t="s">
        <v>169</v>
      </c>
      <c r="C205" s="45">
        <v>0</v>
      </c>
      <c r="D205" s="32">
        <v>0</v>
      </c>
      <c r="E205" s="28">
        <f t="shared" si="17"/>
        <v>0</v>
      </c>
      <c r="F205" s="72" t="e">
        <f t="shared" si="14"/>
        <v>#DIV/0!</v>
      </c>
    </row>
    <row r="206" spans="1:6" ht="27">
      <c r="A206" s="119" t="s">
        <v>40</v>
      </c>
      <c r="B206" s="85" t="s">
        <v>42</v>
      </c>
      <c r="C206" s="92">
        <f>SUM(C207)</f>
        <v>1533300</v>
      </c>
      <c r="D206" s="92">
        <f>SUM(D207)</f>
        <v>1423275</v>
      </c>
      <c r="E206" s="123">
        <f>SUM(C206-D206)</f>
        <v>110025</v>
      </c>
      <c r="F206" s="84">
        <f>SUM(D206/C206)</f>
        <v>0.9282430052827235</v>
      </c>
    </row>
    <row r="207" spans="1:6" ht="13.5">
      <c r="A207" s="118" t="s">
        <v>409</v>
      </c>
      <c r="B207" s="12"/>
      <c r="C207" s="77">
        <f>SUM(C208+C209)</f>
        <v>1533300</v>
      </c>
      <c r="D207" s="77">
        <f>SUM(D208+D209)</f>
        <v>1423275</v>
      </c>
      <c r="E207" s="126">
        <f>SUM(C207-D207)</f>
        <v>110025</v>
      </c>
      <c r="F207" s="75">
        <f>SUM(D207/C207)</f>
        <v>0.9282430052827235</v>
      </c>
    </row>
    <row r="208" spans="1:6" ht="12.75">
      <c r="A208" s="17" t="s">
        <v>410</v>
      </c>
      <c r="B208" s="4" t="s">
        <v>156</v>
      </c>
      <c r="C208" s="45">
        <v>1533300</v>
      </c>
      <c r="D208" s="27">
        <v>1423275</v>
      </c>
      <c r="E208" s="28">
        <f>SUM(C208-D208)</f>
        <v>110025</v>
      </c>
      <c r="F208" s="72">
        <f>SUM(D208/C208)</f>
        <v>0.9282430052827235</v>
      </c>
    </row>
    <row r="209" spans="1:6" ht="12.75" hidden="1">
      <c r="A209" s="17" t="s">
        <v>41</v>
      </c>
      <c r="B209" s="4" t="s">
        <v>169</v>
      </c>
      <c r="C209" s="45">
        <v>0</v>
      </c>
      <c r="D209" s="27">
        <v>0</v>
      </c>
      <c r="E209" s="28">
        <f>SUM(C209-D209)</f>
        <v>0</v>
      </c>
      <c r="F209" s="72" t="e">
        <f>SUM(D209/C209)</f>
        <v>#DIV/0!</v>
      </c>
    </row>
    <row r="210" spans="1:6" ht="16.5" customHeight="1">
      <c r="A210" s="120" t="s">
        <v>226</v>
      </c>
      <c r="B210" s="109" t="s">
        <v>242</v>
      </c>
      <c r="C210" s="113">
        <f aca="true" t="shared" si="18" ref="C210:D212">SUM(C211)</f>
        <v>608600</v>
      </c>
      <c r="D210" s="113">
        <f t="shared" si="18"/>
        <v>608580</v>
      </c>
      <c r="E210" s="124">
        <f t="shared" si="17"/>
        <v>20</v>
      </c>
      <c r="F210" s="111">
        <f t="shared" si="14"/>
        <v>0.999967137693066</v>
      </c>
    </row>
    <row r="211" spans="1:6" ht="88.5" customHeight="1">
      <c r="A211" s="119" t="s">
        <v>43</v>
      </c>
      <c r="B211" s="165" t="s">
        <v>312</v>
      </c>
      <c r="C211" s="92">
        <f t="shared" si="18"/>
        <v>608600</v>
      </c>
      <c r="D211" s="92">
        <f t="shared" si="18"/>
        <v>608580</v>
      </c>
      <c r="E211" s="123">
        <f t="shared" si="17"/>
        <v>20</v>
      </c>
      <c r="F211" s="84">
        <f t="shared" si="14"/>
        <v>0.999967137693066</v>
      </c>
    </row>
    <row r="212" spans="1:6" ht="13.5">
      <c r="A212" s="118" t="s">
        <v>411</v>
      </c>
      <c r="B212" s="23"/>
      <c r="C212" s="77">
        <f t="shared" si="18"/>
        <v>608600</v>
      </c>
      <c r="D212" s="77">
        <f t="shared" si="18"/>
        <v>608580</v>
      </c>
      <c r="E212" s="126">
        <f t="shared" si="17"/>
        <v>20</v>
      </c>
      <c r="F212" s="75">
        <f t="shared" si="14"/>
        <v>0.999967137693066</v>
      </c>
    </row>
    <row r="213" spans="1:6" ht="25.5">
      <c r="A213" s="17" t="s">
        <v>412</v>
      </c>
      <c r="B213" s="4" t="s">
        <v>228</v>
      </c>
      <c r="C213" s="45">
        <v>608600</v>
      </c>
      <c r="D213" s="27">
        <v>608580</v>
      </c>
      <c r="E213" s="28">
        <f t="shared" si="17"/>
        <v>20</v>
      </c>
      <c r="F213" s="72">
        <f t="shared" si="14"/>
        <v>0.999967137693066</v>
      </c>
    </row>
    <row r="214" spans="1:6" ht="15.75" customHeight="1">
      <c r="A214" s="120" t="s">
        <v>227</v>
      </c>
      <c r="B214" s="109" t="s">
        <v>243</v>
      </c>
      <c r="C214" s="113">
        <f>SUM(C215+C218+C221)</f>
        <v>12984600</v>
      </c>
      <c r="D214" s="113">
        <f>SUM(D215+D218+D221)</f>
        <v>11728611.520000001</v>
      </c>
      <c r="E214" s="114">
        <f t="shared" si="17"/>
        <v>1255988.4799999986</v>
      </c>
      <c r="F214" s="111">
        <f t="shared" si="14"/>
        <v>0.9032709147759654</v>
      </c>
    </row>
    <row r="215" spans="1:18" s="18" customFormat="1" ht="66" customHeight="1">
      <c r="A215" s="119" t="s">
        <v>314</v>
      </c>
      <c r="B215" s="85" t="s">
        <v>313</v>
      </c>
      <c r="C215" s="83">
        <f>SUM(C217)</f>
        <v>6944800</v>
      </c>
      <c r="D215" s="83">
        <f>SUM(D217)</f>
        <v>6052614</v>
      </c>
      <c r="E215" s="123">
        <f t="shared" si="17"/>
        <v>892186</v>
      </c>
      <c r="F215" s="84">
        <f t="shared" si="14"/>
        <v>0.8715317935721691</v>
      </c>
      <c r="R215" s="60"/>
    </row>
    <row r="216" spans="1:18" s="18" customFormat="1" ht="13.5">
      <c r="A216" s="118" t="s">
        <v>413</v>
      </c>
      <c r="B216" s="12"/>
      <c r="C216" s="74">
        <f>SUM(C217)</f>
        <v>6944800</v>
      </c>
      <c r="D216" s="74">
        <f>SUM(D217)</f>
        <v>6052614</v>
      </c>
      <c r="E216" s="125">
        <f t="shared" si="17"/>
        <v>892186</v>
      </c>
      <c r="F216" s="75">
        <f t="shared" si="14"/>
        <v>0.8715317935721691</v>
      </c>
      <c r="R216" s="60"/>
    </row>
    <row r="217" spans="1:18" s="48" customFormat="1" ht="12.75">
      <c r="A217" s="56" t="s">
        <v>414</v>
      </c>
      <c r="B217" s="44" t="s">
        <v>177</v>
      </c>
      <c r="C217" s="45">
        <v>6944800</v>
      </c>
      <c r="D217" s="49">
        <v>6052614</v>
      </c>
      <c r="E217" s="47">
        <f t="shared" si="17"/>
        <v>892186</v>
      </c>
      <c r="F217" s="72">
        <f t="shared" si="14"/>
        <v>0.8715317935721691</v>
      </c>
      <c r="R217" s="58"/>
    </row>
    <row r="218" spans="1:18" s="18" customFormat="1" ht="54">
      <c r="A218" s="119" t="s">
        <v>315</v>
      </c>
      <c r="B218" s="85" t="s">
        <v>316</v>
      </c>
      <c r="C218" s="83">
        <f>SUM(C220)</f>
        <v>2829300</v>
      </c>
      <c r="D218" s="83">
        <f>SUM(D220)</f>
        <v>2478985.62</v>
      </c>
      <c r="E218" s="123">
        <f t="shared" si="17"/>
        <v>350314.3799999999</v>
      </c>
      <c r="F218" s="84">
        <f t="shared" si="14"/>
        <v>0.8761833739794296</v>
      </c>
      <c r="R218" s="60"/>
    </row>
    <row r="219" spans="1:18" s="18" customFormat="1" ht="13.5">
      <c r="A219" s="118" t="s">
        <v>415</v>
      </c>
      <c r="B219" s="12"/>
      <c r="C219" s="74">
        <f>SUM(C220)</f>
        <v>2829300</v>
      </c>
      <c r="D219" s="74">
        <f>SUM(D220)</f>
        <v>2478985.62</v>
      </c>
      <c r="E219" s="126">
        <f t="shared" si="17"/>
        <v>350314.3799999999</v>
      </c>
      <c r="F219" s="75">
        <f t="shared" si="14"/>
        <v>0.8761833739794296</v>
      </c>
      <c r="R219" s="60"/>
    </row>
    <row r="220" spans="1:6" ht="12.75">
      <c r="A220" s="17" t="s">
        <v>416</v>
      </c>
      <c r="B220" s="4" t="s">
        <v>156</v>
      </c>
      <c r="C220" s="26">
        <v>2829300</v>
      </c>
      <c r="D220" s="27">
        <v>2478985.62</v>
      </c>
      <c r="E220" s="28">
        <f t="shared" si="17"/>
        <v>350314.3799999999</v>
      </c>
      <c r="F220" s="72">
        <f t="shared" si="14"/>
        <v>0.8761833739794296</v>
      </c>
    </row>
    <row r="221" spans="1:6" ht="67.5">
      <c r="A221" s="81" t="s">
        <v>318</v>
      </c>
      <c r="B221" s="85" t="s">
        <v>317</v>
      </c>
      <c r="C221" s="83">
        <f>SUM(C222+C225)</f>
        <v>3210500</v>
      </c>
      <c r="D221" s="83">
        <f>SUM(D222+D225)</f>
        <v>3197011.9</v>
      </c>
      <c r="E221" s="83">
        <f>SUM(E222+E225)</f>
        <v>13488.099999999977</v>
      </c>
      <c r="F221" s="84">
        <f aca="true" t="shared" si="19" ref="F221:F228">SUM(D221/C221)</f>
        <v>0.9957987540881482</v>
      </c>
    </row>
    <row r="222" spans="1:6" ht="13.5">
      <c r="A222" s="86" t="s">
        <v>417</v>
      </c>
      <c r="B222" s="52"/>
      <c r="C222" s="77">
        <f>SUM(C223+C224)</f>
        <v>3006500</v>
      </c>
      <c r="D222" s="77">
        <f>SUM(D223+D224)</f>
        <v>2993274.4</v>
      </c>
      <c r="E222" s="77">
        <f>SUM(E223+E224)</f>
        <v>13225.599999999977</v>
      </c>
      <c r="F222" s="80">
        <f t="shared" si="19"/>
        <v>0.9956009978380176</v>
      </c>
    </row>
    <row r="223" spans="1:6" ht="12.75">
      <c r="A223" s="43" t="s">
        <v>418</v>
      </c>
      <c r="B223" s="50" t="s">
        <v>158</v>
      </c>
      <c r="C223" s="51">
        <v>2309100</v>
      </c>
      <c r="D223" s="46">
        <v>2309100</v>
      </c>
      <c r="E223" s="47">
        <f aca="true" t="shared" si="20" ref="E223:E231">SUM(C223-D223)</f>
        <v>0</v>
      </c>
      <c r="F223" s="72">
        <f t="shared" si="19"/>
        <v>1</v>
      </c>
    </row>
    <row r="224" spans="1:6" ht="12.75">
      <c r="A224" s="43" t="s">
        <v>419</v>
      </c>
      <c r="B224" s="50" t="s">
        <v>159</v>
      </c>
      <c r="C224" s="51">
        <v>697400</v>
      </c>
      <c r="D224" s="46">
        <v>684174.4</v>
      </c>
      <c r="E224" s="47">
        <f t="shared" si="20"/>
        <v>13225.599999999977</v>
      </c>
      <c r="F224" s="72">
        <f t="shared" si="19"/>
        <v>0.9810358474333238</v>
      </c>
    </row>
    <row r="225" spans="1:6" ht="13.5">
      <c r="A225" s="86" t="s">
        <v>420</v>
      </c>
      <c r="B225" s="52"/>
      <c r="C225" s="77">
        <f>SUM(C226+C227+C228+C229+C230+C231)</f>
        <v>204000</v>
      </c>
      <c r="D225" s="77">
        <f>SUM(D226+D227+D228+D229+D230+D231)</f>
        <v>203737.5</v>
      </c>
      <c r="E225" s="77">
        <f>SUM(E226+E227+E228+E229+E230+E231)</f>
        <v>262.5</v>
      </c>
      <c r="F225" s="80">
        <f>SUM(D225/C225)</f>
        <v>0.9987132352941176</v>
      </c>
    </row>
    <row r="226" spans="1:6" ht="12.75">
      <c r="A226" s="43" t="s">
        <v>421</v>
      </c>
      <c r="B226" s="50" t="s">
        <v>154</v>
      </c>
      <c r="C226" s="51">
        <v>10100</v>
      </c>
      <c r="D226" s="46">
        <v>10100</v>
      </c>
      <c r="E226" s="47">
        <f t="shared" si="20"/>
        <v>0</v>
      </c>
      <c r="F226" s="72">
        <f t="shared" si="19"/>
        <v>1</v>
      </c>
    </row>
    <row r="227" spans="1:6" ht="12.75">
      <c r="A227" s="43" t="s">
        <v>422</v>
      </c>
      <c r="B227" s="50" t="s">
        <v>155</v>
      </c>
      <c r="C227" s="51">
        <v>57200</v>
      </c>
      <c r="D227" s="46">
        <v>57120</v>
      </c>
      <c r="E227" s="47">
        <f t="shared" si="20"/>
        <v>80</v>
      </c>
      <c r="F227" s="72">
        <f t="shared" si="19"/>
        <v>0.9986013986013986</v>
      </c>
    </row>
    <row r="228" spans="1:6" ht="12.75">
      <c r="A228" s="43" t="s">
        <v>423</v>
      </c>
      <c r="B228" s="50" t="s">
        <v>165</v>
      </c>
      <c r="C228" s="51">
        <v>28400</v>
      </c>
      <c r="D228" s="46">
        <v>28320</v>
      </c>
      <c r="E228" s="47">
        <f t="shared" si="20"/>
        <v>80</v>
      </c>
      <c r="F228" s="72">
        <f t="shared" si="19"/>
        <v>0.9971830985915493</v>
      </c>
    </row>
    <row r="229" spans="1:6" ht="12.75">
      <c r="A229" s="43" t="s">
        <v>424</v>
      </c>
      <c r="B229" s="50" t="s">
        <v>156</v>
      </c>
      <c r="C229" s="51">
        <v>11900</v>
      </c>
      <c r="D229" s="46">
        <v>11880</v>
      </c>
      <c r="E229" s="47">
        <f t="shared" si="20"/>
        <v>20</v>
      </c>
      <c r="F229" s="72">
        <v>0</v>
      </c>
    </row>
    <row r="230" spans="1:6" ht="12.75">
      <c r="A230" s="43" t="s">
        <v>425</v>
      </c>
      <c r="B230" s="50" t="s">
        <v>167</v>
      </c>
      <c r="C230" s="51">
        <v>90500</v>
      </c>
      <c r="D230" s="46">
        <v>90471.5</v>
      </c>
      <c r="E230" s="47">
        <f t="shared" si="20"/>
        <v>28.5</v>
      </c>
      <c r="F230" s="72">
        <f aca="true" t="shared" si="21" ref="F230:F244">SUM(D230/C230)</f>
        <v>0.9996850828729282</v>
      </c>
    </row>
    <row r="231" spans="1:6" ht="12.75">
      <c r="A231" s="43" t="s">
        <v>426</v>
      </c>
      <c r="B231" s="50" t="s">
        <v>168</v>
      </c>
      <c r="C231" s="51">
        <v>5900</v>
      </c>
      <c r="D231" s="46">
        <v>5846</v>
      </c>
      <c r="E231" s="47">
        <f t="shared" si="20"/>
        <v>54</v>
      </c>
      <c r="F231" s="72">
        <f t="shared" si="21"/>
        <v>0.9908474576271187</v>
      </c>
    </row>
    <row r="232" spans="1:6" ht="12.75">
      <c r="A232" s="108" t="s">
        <v>229</v>
      </c>
      <c r="B232" s="122" t="s">
        <v>244</v>
      </c>
      <c r="C232" s="110">
        <f>SUM(C233+C236)</f>
        <v>1344500</v>
      </c>
      <c r="D232" s="110">
        <f>SUM(D233+D236)</f>
        <v>1344425</v>
      </c>
      <c r="E232" s="124">
        <f>SUM(C232-D232)</f>
        <v>75</v>
      </c>
      <c r="F232" s="111">
        <f t="shared" si="21"/>
        <v>0.9999442171811083</v>
      </c>
    </row>
    <row r="233" spans="1:6" ht="91.5" customHeight="1">
      <c r="A233" s="119" t="s">
        <v>44</v>
      </c>
      <c r="B233" s="164" t="s">
        <v>320</v>
      </c>
      <c r="C233" s="92">
        <f>SUM(C234)</f>
        <v>1344500</v>
      </c>
      <c r="D233" s="92">
        <f>SUM(D234)</f>
        <v>1344425</v>
      </c>
      <c r="E233" s="123">
        <f>SUM(C233-D233)</f>
        <v>75</v>
      </c>
      <c r="F233" s="84">
        <f t="shared" si="21"/>
        <v>0.9999442171811083</v>
      </c>
    </row>
    <row r="234" spans="1:6" ht="13.5">
      <c r="A234" s="118" t="s">
        <v>427</v>
      </c>
      <c r="B234" s="12"/>
      <c r="C234" s="77">
        <f>SUM(C235)</f>
        <v>1344500</v>
      </c>
      <c r="D234" s="77">
        <f>SUM(D235)</f>
        <v>1344425</v>
      </c>
      <c r="E234" s="28">
        <f>SUM(C234-D234)</f>
        <v>75</v>
      </c>
      <c r="F234" s="75">
        <f t="shared" si="21"/>
        <v>0.9999442171811083</v>
      </c>
    </row>
    <row r="235" spans="1:6" ht="12.75">
      <c r="A235" s="17" t="s">
        <v>428</v>
      </c>
      <c r="B235" s="15" t="s">
        <v>156</v>
      </c>
      <c r="C235" s="45">
        <v>1344500</v>
      </c>
      <c r="D235" s="31">
        <v>1344425</v>
      </c>
      <c r="E235" s="28">
        <f>SUM(C235-D235)</f>
        <v>75</v>
      </c>
      <c r="F235" s="72">
        <f t="shared" si="21"/>
        <v>0.9999442171811083</v>
      </c>
    </row>
    <row r="236" spans="1:6" ht="27" hidden="1">
      <c r="A236" s="119" t="s">
        <v>45</v>
      </c>
      <c r="B236" s="85" t="s">
        <v>176</v>
      </c>
      <c r="C236" s="92">
        <f>SUM(C238)</f>
        <v>0</v>
      </c>
      <c r="D236" s="83">
        <f>SUM(D238)</f>
        <v>0</v>
      </c>
      <c r="E236" s="123">
        <f aca="true" t="shared" si="22" ref="E236:E244">SUM(C236-D236)</f>
        <v>0</v>
      </c>
      <c r="F236" s="84" t="e">
        <f t="shared" si="21"/>
        <v>#DIV/0!</v>
      </c>
    </row>
    <row r="237" spans="1:6" ht="13.5" hidden="1">
      <c r="A237" s="118" t="s">
        <v>46</v>
      </c>
      <c r="B237" s="12"/>
      <c r="C237" s="77">
        <f>SUM(C238)</f>
        <v>0</v>
      </c>
      <c r="D237" s="77">
        <f>SUM(D238)</f>
        <v>0</v>
      </c>
      <c r="E237" s="28">
        <f t="shared" si="22"/>
        <v>0</v>
      </c>
      <c r="F237" s="75" t="e">
        <f t="shared" si="21"/>
        <v>#DIV/0!</v>
      </c>
    </row>
    <row r="238" spans="1:6" ht="12.75" hidden="1">
      <c r="A238" s="17" t="s">
        <v>47</v>
      </c>
      <c r="B238" s="4" t="s">
        <v>156</v>
      </c>
      <c r="C238" s="45">
        <v>0</v>
      </c>
      <c r="D238" s="27">
        <v>0</v>
      </c>
      <c r="E238" s="28">
        <f t="shared" si="22"/>
        <v>0</v>
      </c>
      <c r="F238" s="72" t="e">
        <f t="shared" si="21"/>
        <v>#DIV/0!</v>
      </c>
    </row>
    <row r="239" spans="1:6" ht="12.75">
      <c r="A239" s="120" t="s">
        <v>230</v>
      </c>
      <c r="B239" s="109" t="s">
        <v>245</v>
      </c>
      <c r="C239" s="113">
        <f>SUM(C240)</f>
        <v>1043000</v>
      </c>
      <c r="D239" s="113">
        <f>SUM(D240)</f>
        <v>1043000</v>
      </c>
      <c r="E239" s="124">
        <f t="shared" si="22"/>
        <v>0</v>
      </c>
      <c r="F239" s="111">
        <f t="shared" si="21"/>
        <v>1</v>
      </c>
    </row>
    <row r="240" spans="1:6" ht="67.5">
      <c r="A240" s="119" t="s">
        <v>48</v>
      </c>
      <c r="B240" s="164" t="s">
        <v>319</v>
      </c>
      <c r="C240" s="92">
        <f>SUM(C242+C243+C244)</f>
        <v>1043000</v>
      </c>
      <c r="D240" s="92">
        <f>SUM(D242+D243+D244)</f>
        <v>1043000</v>
      </c>
      <c r="E240" s="92">
        <f>SUM(E242+E243+E244)</f>
        <v>0</v>
      </c>
      <c r="F240" s="84">
        <f t="shared" si="21"/>
        <v>1</v>
      </c>
    </row>
    <row r="241" spans="1:6" ht="13.5">
      <c r="A241" s="118" t="s">
        <v>429</v>
      </c>
      <c r="B241" s="12"/>
      <c r="C241" s="77">
        <f>SUM(C242+C243+C244)</f>
        <v>1043000</v>
      </c>
      <c r="D241" s="77">
        <f>SUM(D242+D243+D244)</f>
        <v>1043000</v>
      </c>
      <c r="E241" s="77">
        <f>SUM(E242+E243+E244)</f>
        <v>0</v>
      </c>
      <c r="F241" s="75">
        <f t="shared" si="21"/>
        <v>1</v>
      </c>
    </row>
    <row r="242" spans="1:6" ht="12.75">
      <c r="A242" s="17" t="s">
        <v>430</v>
      </c>
      <c r="B242" s="4" t="s">
        <v>156</v>
      </c>
      <c r="C242" s="26">
        <v>1008000</v>
      </c>
      <c r="D242" s="27">
        <v>1008000</v>
      </c>
      <c r="E242" s="28">
        <f t="shared" si="22"/>
        <v>0</v>
      </c>
      <c r="F242" s="72">
        <f t="shared" si="21"/>
        <v>1</v>
      </c>
    </row>
    <row r="243" spans="1:6" ht="12.75">
      <c r="A243" s="17" t="s">
        <v>431</v>
      </c>
      <c r="B243" s="4" t="s">
        <v>166</v>
      </c>
      <c r="C243" s="26">
        <v>35000</v>
      </c>
      <c r="D243" s="27">
        <v>35000</v>
      </c>
      <c r="E243" s="28">
        <f t="shared" si="22"/>
        <v>0</v>
      </c>
      <c r="F243" s="72">
        <f t="shared" si="21"/>
        <v>1</v>
      </c>
    </row>
    <row r="244" spans="1:6" ht="12.75" hidden="1">
      <c r="A244" s="17" t="s">
        <v>53</v>
      </c>
      <c r="B244" s="50" t="s">
        <v>167</v>
      </c>
      <c r="C244" s="26">
        <v>0</v>
      </c>
      <c r="D244" s="27">
        <v>0</v>
      </c>
      <c r="E244" s="28">
        <f t="shared" si="22"/>
        <v>0</v>
      </c>
      <c r="F244" s="72" t="e">
        <f t="shared" si="21"/>
        <v>#DIV/0!</v>
      </c>
    </row>
    <row r="245" spans="1:6" ht="19.5" customHeight="1">
      <c r="A245" s="36"/>
      <c r="B245" s="37" t="s">
        <v>178</v>
      </c>
      <c r="C245" s="38">
        <f>SUM(C36+C63+C69)</f>
        <v>83094200</v>
      </c>
      <c r="D245" s="38">
        <f>SUM(D36+D63+D69)</f>
        <v>81300781.41</v>
      </c>
      <c r="E245" s="38">
        <f>E36+E63+E69</f>
        <v>1793418.589999997</v>
      </c>
      <c r="F245" s="71">
        <f t="shared" si="14"/>
        <v>0.9784170424650577</v>
      </c>
    </row>
    <row r="249" spans="1:6" ht="12.75">
      <c r="A249" t="s">
        <v>256</v>
      </c>
      <c r="B249" s="40" t="s">
        <v>181</v>
      </c>
      <c r="C249" s="41">
        <v>110</v>
      </c>
      <c r="D249" s="42">
        <f>SUM(C7:C16)</f>
        <v>49317100</v>
      </c>
      <c r="E249" s="42">
        <f>SUM(D7:D16)</f>
        <v>52296696.7</v>
      </c>
      <c r="F249" s="150">
        <f>SUM(E249/D249)</f>
        <v>1.0604171109006815</v>
      </c>
    </row>
    <row r="250" spans="1:6" ht="12.75">
      <c r="A250" s="42">
        <f>SUM(C7:C26)</f>
        <v>56805000</v>
      </c>
      <c r="C250" s="41">
        <v>130</v>
      </c>
      <c r="D250" s="42">
        <f>SUM(C17)</f>
        <v>5025900</v>
      </c>
      <c r="E250" s="42">
        <f>SUM(D17)</f>
        <v>35067400</v>
      </c>
      <c r="F250" s="150">
        <f aca="true" t="shared" si="23" ref="F250:F273">SUM(E250/D250)</f>
        <v>6.977337392307845</v>
      </c>
    </row>
    <row r="251" spans="1:6" ht="12.75">
      <c r="A251" s="42">
        <f>SUM(D7:D26)</f>
        <v>89267941.06</v>
      </c>
      <c r="C251" s="41">
        <v>140</v>
      </c>
      <c r="D251" s="42">
        <f>SUM(C19+C20+C22+C24+C25+C26)</f>
        <v>2442000</v>
      </c>
      <c r="E251" s="42">
        <f>SUM(D19+D20+D22+D24+D25+D26)</f>
        <v>1883924.3599999999</v>
      </c>
      <c r="F251" s="150">
        <f t="shared" si="23"/>
        <v>0.7714677968877969</v>
      </c>
    </row>
    <row r="252" spans="1:6" ht="12.75">
      <c r="A252" s="42">
        <f>SUM(A250-A251)</f>
        <v>-32462941.060000002</v>
      </c>
      <c r="C252" s="41">
        <v>151</v>
      </c>
      <c r="D252" s="42">
        <f>SUM(C27:C32)</f>
        <v>29369200</v>
      </c>
      <c r="E252" s="42">
        <f>SUM(D27:D32)</f>
        <v>28113211.52</v>
      </c>
      <c r="F252" s="150">
        <f t="shared" si="23"/>
        <v>0.9572345014504992</v>
      </c>
    </row>
    <row r="253" spans="3:6" ht="12.75">
      <c r="C253" s="41">
        <v>180</v>
      </c>
      <c r="D253" s="42">
        <f>SUM(C21+C23)</f>
        <v>20000</v>
      </c>
      <c r="E253" s="42">
        <f>SUM(D21+D23)</f>
        <v>19920</v>
      </c>
      <c r="F253" s="150"/>
    </row>
    <row r="254" spans="1:6" ht="12.75">
      <c r="A254" t="s">
        <v>257</v>
      </c>
      <c r="C254" s="41">
        <v>410</v>
      </c>
      <c r="D254" s="42">
        <f>SUM(C18)</f>
        <v>0</v>
      </c>
      <c r="E254" s="42">
        <f>SUM(D18)</f>
        <v>0</v>
      </c>
      <c r="F254" s="150" t="e">
        <f t="shared" si="23"/>
        <v>#DIV/0!</v>
      </c>
    </row>
    <row r="255" spans="1:6" ht="12.75">
      <c r="A255" s="42">
        <f>SUM(C7:C27)</f>
        <v>73184000</v>
      </c>
      <c r="C255" s="151">
        <f>SUM(D255-E255)</f>
        <v>-31206952.58</v>
      </c>
      <c r="D255" s="151">
        <f>SUM(D249:D254)</f>
        <v>86174200</v>
      </c>
      <c r="E255" s="151">
        <f>SUM(E249:E254)</f>
        <v>117381152.58</v>
      </c>
      <c r="F255" s="152">
        <f t="shared" si="23"/>
        <v>1.362138001629258</v>
      </c>
    </row>
    <row r="256" spans="1:6" ht="12.75">
      <c r="A256" s="42">
        <f>SUM(D7:D27)</f>
        <v>105646941.06</v>
      </c>
      <c r="F256" s="152"/>
    </row>
    <row r="257" spans="1:6" ht="12.75">
      <c r="A257" s="42">
        <f>SUM(A255-A256)</f>
        <v>-32462941.060000002</v>
      </c>
      <c r="F257" s="152"/>
    </row>
    <row r="258" spans="2:6" ht="12.75">
      <c r="B258" s="40" t="s">
        <v>181</v>
      </c>
      <c r="C258" s="41">
        <v>211</v>
      </c>
      <c r="D258" s="42">
        <f>SUM(C40+C50+C73+C80+C223)</f>
        <v>11012900</v>
      </c>
      <c r="E258" s="42">
        <f>SUM(D40+D50+D73+D80+D223)</f>
        <v>11012900</v>
      </c>
      <c r="F258" s="153">
        <f t="shared" si="23"/>
        <v>1</v>
      </c>
    </row>
    <row r="259" spans="1:6" ht="12.75">
      <c r="A259" t="s">
        <v>258</v>
      </c>
      <c r="C259" s="41">
        <v>212</v>
      </c>
      <c r="D259" s="42"/>
      <c r="E259" s="42"/>
      <c r="F259" s="153" t="e">
        <f t="shared" si="23"/>
        <v>#DIV/0!</v>
      </c>
    </row>
    <row r="260" spans="1:6" ht="12.75">
      <c r="A260" s="42">
        <f>SUM(C27:C31)</f>
        <v>29369200</v>
      </c>
      <c r="C260" s="41">
        <v>213</v>
      </c>
      <c r="D260" s="42">
        <f>SUM(C41+C51+C74+C81+C224)</f>
        <v>3257900</v>
      </c>
      <c r="E260" s="42">
        <f>SUM(D41+D51+D74+D81+D224)</f>
        <v>3213815.31</v>
      </c>
      <c r="F260" s="153">
        <f t="shared" si="23"/>
        <v>0.986468372264342</v>
      </c>
    </row>
    <row r="261" spans="1:6" ht="12.75">
      <c r="A261" s="42">
        <f>SUM(D27:D31)</f>
        <v>28113211.52</v>
      </c>
      <c r="C261" s="41">
        <v>221</v>
      </c>
      <c r="D261" s="42">
        <f>SUM(C43+C53+C76+C83+C96+C226)</f>
        <v>273700</v>
      </c>
      <c r="E261" s="42">
        <f>SUM(D43+D53+D76+D83+D96+D226)</f>
        <v>273249.08999999997</v>
      </c>
      <c r="F261" s="153">
        <f t="shared" si="23"/>
        <v>0.9983525392765801</v>
      </c>
    </row>
    <row r="262" spans="1:6" ht="12.75">
      <c r="A262" s="42">
        <f>SUM(A260-A261)</f>
        <v>1255988.4800000004</v>
      </c>
      <c r="C262" s="41">
        <v>222</v>
      </c>
      <c r="D262" s="42">
        <f>SUM(C54+C84+C227)</f>
        <v>143000</v>
      </c>
      <c r="E262" s="42">
        <f>SUM(D54+D84+D227)</f>
        <v>142800</v>
      </c>
      <c r="F262" s="153">
        <f t="shared" si="23"/>
        <v>0.9986013986013986</v>
      </c>
    </row>
    <row r="263" spans="3:6" ht="12.75">
      <c r="C263" s="41">
        <v>223</v>
      </c>
      <c r="D263" s="42">
        <f>SUM(C55+C85)</f>
        <v>316800</v>
      </c>
      <c r="E263" s="42">
        <f>SUM(D55+D85)</f>
        <v>316765.72000000003</v>
      </c>
      <c r="F263" s="153">
        <f t="shared" si="23"/>
        <v>0.999891792929293</v>
      </c>
    </row>
    <row r="264" spans="1:6" ht="12.75">
      <c r="A264" t="s">
        <v>259</v>
      </c>
      <c r="C264" s="41">
        <v>225</v>
      </c>
      <c r="D264" s="42">
        <f>SUM(C56+C86+C228)</f>
        <v>490200</v>
      </c>
      <c r="E264" s="42">
        <f>SUM(D56+D86+D228)</f>
        <v>458237.07999999996</v>
      </c>
      <c r="F264" s="153">
        <f t="shared" si="23"/>
        <v>0.9347961648306813</v>
      </c>
    </row>
    <row r="265" spans="1:6" ht="12.75">
      <c r="A265" s="42">
        <f>SUM(C27)</f>
        <v>16379000</v>
      </c>
      <c r="C265" s="41">
        <v>226</v>
      </c>
      <c r="D265" s="42">
        <f>SUM(C47+C57+C77+C87+C104+C110+C116+C120+C123+C127+C131+C135+C140+C146+C150+C154+C159+C162+C166+C170+C176+C179+C184+C190+C194+C199+C204+C208+C220+C229+C235+C238+C242)</f>
        <v>47117200</v>
      </c>
      <c r="E265" s="42">
        <f>SUM(D47+D57+D77+D87+D104+D110+D116+D120+D123+D127+D131+D135+D140+D146+D150+D154+D159+D162+D166+D170+D176+D179+D184+D190+D194+D199+D204+D208+D220+D229+D235+D238+D242)</f>
        <v>46320585.4</v>
      </c>
      <c r="F265" s="153">
        <f t="shared" si="23"/>
        <v>0.9830929129914341</v>
      </c>
    </row>
    <row r="266" spans="1:6" ht="12.75">
      <c r="A266" s="42">
        <f>SUM(D27)</f>
        <v>16379000</v>
      </c>
      <c r="C266" s="41">
        <v>242</v>
      </c>
      <c r="D266" s="42">
        <f>SUM(C107)</f>
        <v>0</v>
      </c>
      <c r="E266" s="42">
        <f>SUM(D107)</f>
        <v>0</v>
      </c>
      <c r="F266" s="153" t="e">
        <f t="shared" si="23"/>
        <v>#DIV/0!</v>
      </c>
    </row>
    <row r="267" spans="1:6" ht="12.75">
      <c r="A267" s="42">
        <f>SUM(A265-A266)</f>
        <v>0</v>
      </c>
      <c r="C267" s="41">
        <v>262</v>
      </c>
      <c r="D267" s="42">
        <f>SUM(C217)</f>
        <v>6944800</v>
      </c>
      <c r="E267" s="42">
        <f>SUM(D217)</f>
        <v>6052614</v>
      </c>
      <c r="F267" s="153">
        <f t="shared" si="23"/>
        <v>0.8715317935721691</v>
      </c>
    </row>
    <row r="268" spans="1:6" ht="12.75">
      <c r="A268" s="142"/>
      <c r="C268" s="41">
        <v>263</v>
      </c>
      <c r="D268" s="42">
        <f>SUM(C213)</f>
        <v>608600</v>
      </c>
      <c r="E268" s="42">
        <f>SUM(D213)</f>
        <v>608580</v>
      </c>
      <c r="F268" s="153">
        <f t="shared" si="23"/>
        <v>0.999967137693066</v>
      </c>
    </row>
    <row r="269" spans="1:6" ht="12.75">
      <c r="A269" t="s">
        <v>264</v>
      </c>
      <c r="C269" s="41">
        <v>290</v>
      </c>
      <c r="D269" s="42">
        <f>SUM(C61+C66+C68+C91+C93+C100+C113+C124+C128+C132+C136+C141+C173+C195+C200+C205+C243)</f>
        <v>1531800</v>
      </c>
      <c r="E269" s="42">
        <f>SUM(D61+D66+D68+D91+D93+D100+D113+D124+D128+D132+D136+D141+D173+D195+D200+D205+D243)</f>
        <v>1530327.88</v>
      </c>
      <c r="F269" s="153">
        <f t="shared" si="23"/>
        <v>0.9990389606998302</v>
      </c>
    </row>
    <row r="270" spans="1:6" ht="12.75">
      <c r="A270" s="42">
        <f>SUM(C28:C31)</f>
        <v>12990200</v>
      </c>
      <c r="C270" s="41">
        <v>310</v>
      </c>
      <c r="D270" s="42">
        <f>SUM(C58+C88+C142+C155+C163+C167+C180+C185+C230+C244)</f>
        <v>10626700</v>
      </c>
      <c r="E270" s="42">
        <f>SUM(D58+D88+D142+D155+D163+D167+D180+D185+D230+D244)</f>
        <v>10601819.74</v>
      </c>
      <c r="F270" s="153">
        <f t="shared" si="23"/>
        <v>0.9976587030780958</v>
      </c>
    </row>
    <row r="271" spans="1:6" ht="12.75">
      <c r="A271" s="42">
        <f>SUM(D28:D31)</f>
        <v>11734211.52</v>
      </c>
      <c r="C271" s="41">
        <v>340</v>
      </c>
      <c r="D271" s="42">
        <f>SUM(C59+C89+C117+C143+C156+C171+C181+C186+C196+C231)</f>
        <v>770600</v>
      </c>
      <c r="E271" s="42">
        <f>SUM(D59+D89+D117+D143+D156+D171+D181+D186+D196+D231)</f>
        <v>769087.19</v>
      </c>
      <c r="F271" s="153">
        <f t="shared" si="23"/>
        <v>0.9980368414222683</v>
      </c>
    </row>
    <row r="272" spans="1:6" ht="12.75">
      <c r="A272" s="42">
        <f>SUM(A270-A271)</f>
        <v>1255988.4800000004</v>
      </c>
      <c r="C272" s="41"/>
      <c r="D272" s="42"/>
      <c r="E272" s="42"/>
      <c r="F272" s="152"/>
    </row>
    <row r="273" spans="3:6" ht="12.75">
      <c r="C273" s="151">
        <f>SUM(D273-E273)</f>
        <v>1793418.5900000185</v>
      </c>
      <c r="D273" s="151">
        <f>SUM(D258:D272)</f>
        <v>83094200</v>
      </c>
      <c r="E273" s="151">
        <f>SUM(E258:E272)</f>
        <v>81300781.40999998</v>
      </c>
      <c r="F273" s="152">
        <f t="shared" si="23"/>
        <v>0.9784170424650576</v>
      </c>
    </row>
    <row r="274" spans="1:5" ht="12.75">
      <c r="A274" t="s">
        <v>260</v>
      </c>
      <c r="D274" s="39"/>
      <c r="E274" s="39"/>
    </row>
    <row r="275" spans="1:5" ht="12.75">
      <c r="A275" s="42">
        <f>SUM(C28+C30+C31)</f>
        <v>12984600</v>
      </c>
      <c r="D275" s="39"/>
      <c r="E275" s="39"/>
    </row>
    <row r="276" spans="1:5" ht="12.75">
      <c r="A276" s="42">
        <f>SUM(A275)</f>
        <v>12984600</v>
      </c>
      <c r="C276" s="41" t="s">
        <v>261</v>
      </c>
      <c r="D276" s="42">
        <f>SUM(D255-D273)</f>
        <v>3080000</v>
      </c>
      <c r="E276" s="42">
        <f>SUM(E255-E273)</f>
        <v>36080371.17000002</v>
      </c>
    </row>
    <row r="277" spans="1:5" ht="12.75">
      <c r="A277" s="142"/>
      <c r="C277" s="57"/>
      <c r="D277" s="142"/>
      <c r="E277" s="142"/>
    </row>
    <row r="278" spans="2:3" ht="12.75">
      <c r="B278" s="168" t="s">
        <v>321</v>
      </c>
      <c r="C278" s="42">
        <v>1796344.91</v>
      </c>
    </row>
    <row r="279" spans="2:3" ht="17.25" customHeight="1">
      <c r="B279" s="41" t="s">
        <v>262</v>
      </c>
      <c r="C279" s="42">
        <f>SUM(E255)</f>
        <v>117381152.58</v>
      </c>
    </row>
    <row r="280" spans="2:3" ht="13.5" customHeight="1">
      <c r="B280" s="41" t="s">
        <v>263</v>
      </c>
      <c r="C280" s="42">
        <f>SUM(E273)</f>
        <v>81300781.40999998</v>
      </c>
    </row>
    <row r="281" spans="2:3" ht="12.75">
      <c r="B281" s="41" t="s">
        <v>54</v>
      </c>
      <c r="C281" s="170">
        <f>SUM(C278+C279-C280)</f>
        <v>37876716.08000001</v>
      </c>
    </row>
    <row r="283" ht="12.75">
      <c r="B283" s="40" t="s">
        <v>265</v>
      </c>
    </row>
    <row r="284" spans="2:5" ht="12.75">
      <c r="B284" s="40" t="s">
        <v>266</v>
      </c>
      <c r="C284" s="41">
        <v>225</v>
      </c>
      <c r="D284" s="42"/>
      <c r="E284" s="42"/>
    </row>
    <row r="285" spans="3:5" ht="12.75">
      <c r="C285" s="41">
        <v>226</v>
      </c>
      <c r="D285" s="42">
        <f>SUM(C154+C159+C162+C166+C170+C176+C179+C184)</f>
        <v>35958000</v>
      </c>
      <c r="E285" s="42">
        <f>SUM(D154+D159+D162+D166+D170+D176+D179+D184)</f>
        <v>35718473.38</v>
      </c>
    </row>
    <row r="286" spans="3:5" ht="15" customHeight="1">
      <c r="C286" s="41">
        <v>310</v>
      </c>
      <c r="D286" s="42">
        <f>SUM(C155+C163+C167+C180+C185)</f>
        <v>9639500</v>
      </c>
      <c r="E286" s="42">
        <f>SUM(D155+D163+D167+D180+D185)</f>
        <v>9619304.11</v>
      </c>
    </row>
    <row r="287" spans="3:5" ht="14.25" customHeight="1">
      <c r="C287" s="41">
        <v>340</v>
      </c>
      <c r="D287" s="42">
        <f>SUM(C156+C171+C181+C186)</f>
        <v>179500</v>
      </c>
      <c r="E287" s="42">
        <f>SUM(D156+D171+D181+D186)</f>
        <v>179377.83000000002</v>
      </c>
    </row>
    <row r="288" spans="3:6" ht="14.25" customHeight="1">
      <c r="C288" s="41" t="s">
        <v>267</v>
      </c>
      <c r="D288" s="42">
        <f>SUM(D284:D287)</f>
        <v>45777000</v>
      </c>
      <c r="E288" s="42">
        <f>SUM(E284:E287)</f>
        <v>45517155.32</v>
      </c>
      <c r="F288" s="152">
        <f>SUM(E288/D288)</f>
        <v>0.9943236848198878</v>
      </c>
    </row>
    <row r="294" spans="1:2" ht="12.75">
      <c r="A294" s="57"/>
      <c r="B294" t="s">
        <v>268</v>
      </c>
    </row>
    <row r="295" spans="1:2" ht="12.75">
      <c r="A295" s="57"/>
      <c r="B295" t="s">
        <v>269</v>
      </c>
    </row>
    <row r="296" spans="1:4" ht="19.5" customHeight="1">
      <c r="A296" s="144"/>
      <c r="B296" s="143" t="s">
        <v>270</v>
      </c>
      <c r="C296" s="42">
        <f aca="true" t="shared" si="24" ref="C296:D302">SUM(C7)</f>
        <v>30150000</v>
      </c>
      <c r="D296" s="42">
        <f t="shared" si="24"/>
        <v>29971922.62</v>
      </c>
    </row>
    <row r="297" spans="1:4" ht="19.5" customHeight="1">
      <c r="A297" s="144"/>
      <c r="B297" s="143" t="s">
        <v>271</v>
      </c>
      <c r="C297" s="42">
        <f t="shared" si="24"/>
        <v>1000</v>
      </c>
      <c r="D297" s="42">
        <f t="shared" si="24"/>
        <v>295.07</v>
      </c>
    </row>
    <row r="298" spans="1:4" ht="19.5" customHeight="1">
      <c r="A298" s="144"/>
      <c r="B298" s="143" t="s">
        <v>272</v>
      </c>
      <c r="C298" s="42">
        <f t="shared" si="24"/>
        <v>7085100</v>
      </c>
      <c r="D298" s="42">
        <f t="shared" si="24"/>
        <v>10594863.43</v>
      </c>
    </row>
    <row r="299" spans="1:4" ht="19.5" customHeight="1">
      <c r="A299" s="144"/>
      <c r="B299" s="143" t="s">
        <v>273</v>
      </c>
      <c r="C299" s="42">
        <f t="shared" si="24"/>
        <v>1000</v>
      </c>
      <c r="D299" s="42">
        <f t="shared" si="24"/>
        <v>-15.64</v>
      </c>
    </row>
    <row r="300" spans="1:4" ht="19.5" customHeight="1">
      <c r="A300" s="144"/>
      <c r="B300" s="143" t="s">
        <v>274</v>
      </c>
      <c r="C300" s="42">
        <f t="shared" si="24"/>
        <v>1900000</v>
      </c>
      <c r="D300" s="42">
        <f t="shared" si="24"/>
        <v>1980534.6</v>
      </c>
    </row>
    <row r="301" spans="1:4" ht="19.5" customHeight="1">
      <c r="A301" s="144"/>
      <c r="B301" s="143" t="s">
        <v>275</v>
      </c>
      <c r="C301" s="42">
        <f t="shared" si="24"/>
        <v>4150000</v>
      </c>
      <c r="D301" s="42">
        <f t="shared" si="24"/>
        <v>4168328.61</v>
      </c>
    </row>
    <row r="302" spans="1:4" ht="19.5" customHeight="1">
      <c r="A302" s="144"/>
      <c r="B302" s="143" t="s">
        <v>276</v>
      </c>
      <c r="C302" s="42">
        <f t="shared" si="24"/>
        <v>10000</v>
      </c>
      <c r="D302" s="42">
        <f t="shared" si="24"/>
        <v>10372.35</v>
      </c>
    </row>
    <row r="303" spans="1:4" ht="19.5" customHeight="1">
      <c r="A303" s="144"/>
      <c r="B303" s="143" t="s">
        <v>277</v>
      </c>
      <c r="C303" s="42">
        <f>SUM(C15)</f>
        <v>5870000</v>
      </c>
      <c r="D303" s="42">
        <f>SUM(D15)</f>
        <v>5329533.16</v>
      </c>
    </row>
    <row r="304" spans="1:4" ht="19.5" customHeight="1">
      <c r="A304" s="144"/>
      <c r="B304" s="143" t="s">
        <v>278</v>
      </c>
      <c r="C304" s="42">
        <f aca="true" t="shared" si="25" ref="C304:D306">SUM(C17)</f>
        <v>5025900</v>
      </c>
      <c r="D304" s="42">
        <f t="shared" si="25"/>
        <v>35067400</v>
      </c>
    </row>
    <row r="305" spans="1:4" ht="19.5" customHeight="1">
      <c r="A305" s="144"/>
      <c r="B305" s="143" t="s">
        <v>279</v>
      </c>
      <c r="C305" s="42">
        <f t="shared" si="25"/>
        <v>0</v>
      </c>
      <c r="D305" s="42">
        <f t="shared" si="25"/>
        <v>0</v>
      </c>
    </row>
    <row r="306" spans="1:4" ht="19.5" customHeight="1">
      <c r="A306" s="144"/>
      <c r="B306" s="143" t="s">
        <v>280</v>
      </c>
      <c r="C306" s="42">
        <f t="shared" si="25"/>
        <v>275000</v>
      </c>
      <c r="D306" s="42">
        <f t="shared" si="25"/>
        <v>155500</v>
      </c>
    </row>
    <row r="307" spans="1:4" ht="19.5" customHeight="1">
      <c r="A307" s="144"/>
      <c r="B307" s="143" t="s">
        <v>281</v>
      </c>
      <c r="C307" s="42">
        <f>SUM(C22+C24+C25)</f>
        <v>2157000</v>
      </c>
      <c r="D307" s="42">
        <f>SUM(D22+D24+D25)</f>
        <v>1725424.3599999999</v>
      </c>
    </row>
    <row r="308" spans="1:4" ht="19.5" customHeight="1">
      <c r="A308" s="144"/>
      <c r="B308" s="143" t="s">
        <v>282</v>
      </c>
      <c r="C308" s="42">
        <f>SUM(C27)</f>
        <v>16379000</v>
      </c>
      <c r="D308" s="42">
        <f>SUM(D27)</f>
        <v>16379000</v>
      </c>
    </row>
    <row r="309" spans="1:4" ht="19.5" customHeight="1">
      <c r="A309" s="144"/>
      <c r="B309" s="143" t="s">
        <v>283</v>
      </c>
      <c r="C309" s="42">
        <f>SUM(C28+C29)</f>
        <v>3216100</v>
      </c>
      <c r="D309" s="42">
        <f>SUM(D28+D29)</f>
        <v>3202611.9</v>
      </c>
    </row>
    <row r="310" spans="1:4" ht="19.5" customHeight="1">
      <c r="A310" s="144"/>
      <c r="B310" s="143" t="s">
        <v>143</v>
      </c>
      <c r="C310" s="42">
        <f>SUM(C30+C31)</f>
        <v>9774100</v>
      </c>
      <c r="D310" s="42">
        <f>SUM(D30+D31)</f>
        <v>8531599.620000001</v>
      </c>
    </row>
    <row r="311" spans="1:4" ht="19.5" customHeight="1">
      <c r="A311" s="144"/>
      <c r="B311" s="143" t="s">
        <v>284</v>
      </c>
      <c r="C311" s="42">
        <f>SUM(C296:C310)</f>
        <v>85994200</v>
      </c>
      <c r="D311" s="42">
        <f>SUM(D296:D310)</f>
        <v>117117370.08000001</v>
      </c>
    </row>
    <row r="312" spans="1:4" ht="19.5" customHeight="1">
      <c r="A312" s="144"/>
      <c r="B312" s="144"/>
      <c r="C312" s="142"/>
      <c r="D312" s="142"/>
    </row>
    <row r="313" spans="1:4" ht="19.5" customHeight="1">
      <c r="A313" s="144"/>
      <c r="B313" s="144"/>
      <c r="C313" s="142"/>
      <c r="D313" s="142"/>
    </row>
    <row r="314" spans="1:4" ht="19.5" customHeight="1">
      <c r="A314" s="144"/>
      <c r="B314" s="144"/>
      <c r="C314" s="142"/>
      <c r="D314" s="142"/>
    </row>
    <row r="315" spans="1:4" ht="19.5" customHeight="1">
      <c r="A315" s="144"/>
      <c r="B315" s="144"/>
      <c r="C315" s="142"/>
      <c r="D315" s="142"/>
    </row>
    <row r="316" spans="1:4" ht="19.5" customHeight="1">
      <c r="A316" s="144"/>
      <c r="B316" s="144"/>
      <c r="C316" s="142"/>
      <c r="D316" s="142"/>
    </row>
    <row r="317" spans="1:4" ht="19.5" customHeight="1">
      <c r="A317" s="144"/>
      <c r="B317" s="144"/>
      <c r="C317" s="142"/>
      <c r="D317" s="142"/>
    </row>
    <row r="318" spans="1:4" ht="19.5" customHeight="1">
      <c r="A318" s="144"/>
      <c r="B318" s="144"/>
      <c r="C318" s="142"/>
      <c r="D318" s="142"/>
    </row>
    <row r="319" spans="1:4" ht="19.5" customHeight="1">
      <c r="A319" s="144"/>
      <c r="B319" s="144"/>
      <c r="C319" s="142"/>
      <c r="D319" s="142"/>
    </row>
    <row r="320" spans="1:4" ht="19.5" customHeight="1">
      <c r="A320" s="144"/>
      <c r="B320" s="144"/>
      <c r="C320" s="142"/>
      <c r="D320" s="142"/>
    </row>
    <row r="321" spans="1:4" ht="19.5" customHeight="1">
      <c r="A321" s="144"/>
      <c r="B321" s="144"/>
      <c r="C321" s="142"/>
      <c r="D321" s="142"/>
    </row>
    <row r="322" spans="1:4" ht="19.5" customHeight="1">
      <c r="A322" s="144"/>
      <c r="B322" s="144"/>
      <c r="C322" s="142"/>
      <c r="D322" s="142"/>
    </row>
    <row r="323" spans="1:4" ht="19.5" customHeight="1">
      <c r="A323" s="144"/>
      <c r="B323" s="144"/>
      <c r="C323" s="142"/>
      <c r="D323" s="142"/>
    </row>
    <row r="325" ht="19.5" customHeight="1">
      <c r="B325" s="145" t="s">
        <v>285</v>
      </c>
    </row>
    <row r="326" spans="2:4" ht="19.5" customHeight="1">
      <c r="B326" s="147" t="s">
        <v>286</v>
      </c>
      <c r="C326" s="149">
        <f>SUM(C40)</f>
        <v>888200</v>
      </c>
      <c r="D326" s="149">
        <f>SUM(D40)</f>
        <v>888200</v>
      </c>
    </row>
    <row r="327" spans="2:4" ht="19.5" customHeight="1">
      <c r="B327" s="148" t="s">
        <v>55</v>
      </c>
      <c r="C327" s="42">
        <f>SUM(C41)</f>
        <v>240600</v>
      </c>
      <c r="D327" s="42">
        <f>SUM(D41)</f>
        <v>240600</v>
      </c>
    </row>
    <row r="328" spans="2:4" ht="19.5" customHeight="1">
      <c r="B328" s="148" t="s">
        <v>56</v>
      </c>
      <c r="C328" s="42">
        <f>SUM(C43)</f>
        <v>30000</v>
      </c>
      <c r="D328" s="42">
        <f>SUM(D43)</f>
        <v>30000</v>
      </c>
    </row>
    <row r="329" spans="2:4" ht="19.5" customHeight="1">
      <c r="B329" s="147" t="s">
        <v>57</v>
      </c>
      <c r="C329" s="149">
        <f>SUM(C47)</f>
        <v>132300</v>
      </c>
      <c r="D329" s="149">
        <f>SUM(D47)</f>
        <v>132300</v>
      </c>
    </row>
    <row r="330" spans="2:4" ht="19.5" customHeight="1">
      <c r="B330" s="147" t="s">
        <v>58</v>
      </c>
      <c r="C330" s="149">
        <f>SUM(C50)</f>
        <v>1101300</v>
      </c>
      <c r="D330" s="149">
        <f>SUM(D50)</f>
        <v>1101300</v>
      </c>
    </row>
    <row r="331" spans="2:4" ht="19.5" customHeight="1">
      <c r="B331" s="148" t="s">
        <v>59</v>
      </c>
      <c r="C331" s="42">
        <f>SUM(C51)</f>
        <v>332600</v>
      </c>
      <c r="D331" s="42">
        <f>SUM(D51)</f>
        <v>330237.2</v>
      </c>
    </row>
    <row r="332" spans="2:4" ht="19.5" customHeight="1">
      <c r="B332" s="148" t="s">
        <v>60</v>
      </c>
      <c r="C332" s="42">
        <f aca="true" t="shared" si="26" ref="C332:D338">SUM(C53)</f>
        <v>1600</v>
      </c>
      <c r="D332" s="42">
        <f t="shared" si="26"/>
        <v>1600</v>
      </c>
    </row>
    <row r="333" spans="2:4" ht="19.5" customHeight="1">
      <c r="B333" s="148" t="s">
        <v>61</v>
      </c>
      <c r="C333" s="42">
        <f t="shared" si="26"/>
        <v>28600</v>
      </c>
      <c r="D333" s="42">
        <f t="shared" si="26"/>
        <v>28560</v>
      </c>
    </row>
    <row r="334" spans="2:4" ht="19.5" customHeight="1">
      <c r="B334" s="148" t="s">
        <v>62</v>
      </c>
      <c r="C334" s="42">
        <f t="shared" si="26"/>
        <v>62900</v>
      </c>
      <c r="D334" s="42">
        <f t="shared" si="26"/>
        <v>62875.83</v>
      </c>
    </row>
    <row r="335" spans="2:4" ht="19.5" customHeight="1">
      <c r="B335" s="148" t="s">
        <v>63</v>
      </c>
      <c r="C335" s="42">
        <f t="shared" si="26"/>
        <v>67900</v>
      </c>
      <c r="D335" s="42">
        <f t="shared" si="26"/>
        <v>67874.23</v>
      </c>
    </row>
    <row r="336" spans="2:4" ht="19.5" customHeight="1">
      <c r="B336" s="148" t="s">
        <v>64</v>
      </c>
      <c r="C336" s="42">
        <f t="shared" si="26"/>
        <v>47000</v>
      </c>
      <c r="D336" s="42">
        <f t="shared" si="26"/>
        <v>46931.6</v>
      </c>
    </row>
    <row r="337" spans="2:4" ht="19.5" customHeight="1">
      <c r="B337" s="148" t="s">
        <v>65</v>
      </c>
      <c r="C337" s="42">
        <f t="shared" si="26"/>
        <v>99100</v>
      </c>
      <c r="D337" s="42">
        <f t="shared" si="26"/>
        <v>99021</v>
      </c>
    </row>
    <row r="338" spans="2:4" ht="19.5" customHeight="1">
      <c r="B338" s="148" t="s">
        <v>66</v>
      </c>
      <c r="C338" s="42">
        <f t="shared" si="26"/>
        <v>47400</v>
      </c>
      <c r="D338" s="42">
        <f t="shared" si="26"/>
        <v>47296.33</v>
      </c>
    </row>
    <row r="339" spans="2:4" ht="19.5" customHeight="1">
      <c r="B339" s="148" t="s">
        <v>67</v>
      </c>
      <c r="C339" s="42">
        <f>SUM(C61)</f>
        <v>1400</v>
      </c>
      <c r="D339" s="42">
        <f>SUM(D61)</f>
        <v>1378.52</v>
      </c>
    </row>
    <row r="340" spans="2:4" ht="19.5" customHeight="1">
      <c r="B340" s="148" t="s">
        <v>68</v>
      </c>
      <c r="C340" s="42" t="e">
        <f>SUM(#REF!)</f>
        <v>#REF!</v>
      </c>
      <c r="D340" s="42" t="e">
        <f>SUM(#REF!)</f>
        <v>#REF!</v>
      </c>
    </row>
    <row r="341" spans="2:4" ht="19.5" customHeight="1">
      <c r="B341" s="147" t="s">
        <v>69</v>
      </c>
      <c r="C341" s="149">
        <f>SUM(C73+C80)</f>
        <v>6714300</v>
      </c>
      <c r="D341" s="149">
        <f>SUM(D73+D80)</f>
        <v>6714300</v>
      </c>
    </row>
    <row r="342" spans="2:4" ht="19.5" customHeight="1">
      <c r="B342" s="148" t="s">
        <v>70</v>
      </c>
      <c r="C342" s="42">
        <f>SUM(C74+C81)</f>
        <v>1987300</v>
      </c>
      <c r="D342" s="42">
        <f>SUM(D74+D81)</f>
        <v>1958803.7100000002</v>
      </c>
    </row>
    <row r="343" spans="2:4" ht="19.5" customHeight="1">
      <c r="B343" s="148" t="s">
        <v>71</v>
      </c>
      <c r="C343" s="42">
        <f>SUM(C76+C83+C96)</f>
        <v>232000</v>
      </c>
      <c r="D343" s="42">
        <f>SUM(D76+D83+D96)</f>
        <v>231549.09</v>
      </c>
    </row>
    <row r="344" spans="2:4" ht="19.5" customHeight="1">
      <c r="B344" s="148" t="s">
        <v>72</v>
      </c>
      <c r="C344" s="42">
        <f aca="true" t="shared" si="27" ref="C344:D346">SUM(C84)</f>
        <v>57200</v>
      </c>
      <c r="D344" s="42">
        <f t="shared" si="27"/>
        <v>57120</v>
      </c>
    </row>
    <row r="345" spans="2:4" ht="19.5" customHeight="1">
      <c r="B345" s="148" t="s">
        <v>73</v>
      </c>
      <c r="C345" s="42">
        <f t="shared" si="27"/>
        <v>253900</v>
      </c>
      <c r="D345" s="42">
        <f t="shared" si="27"/>
        <v>253889.89</v>
      </c>
    </row>
    <row r="346" spans="2:4" ht="19.5" customHeight="1">
      <c r="B346" s="148" t="s">
        <v>74</v>
      </c>
      <c r="C346" s="42">
        <f t="shared" si="27"/>
        <v>393900</v>
      </c>
      <c r="D346" s="42">
        <f t="shared" si="27"/>
        <v>362042.85</v>
      </c>
    </row>
    <row r="347" spans="2:4" ht="19.5" customHeight="1">
      <c r="B347" s="148" t="s">
        <v>75</v>
      </c>
      <c r="C347" s="42">
        <f>SUM(C77+C87)</f>
        <v>483600</v>
      </c>
      <c r="D347" s="42">
        <f>SUM(D77+D87)</f>
        <v>387719.94</v>
      </c>
    </row>
    <row r="348" spans="2:4" ht="19.5" customHeight="1">
      <c r="B348" s="148" t="s">
        <v>76</v>
      </c>
      <c r="C348" s="42">
        <f>SUM(C88)</f>
        <v>570900</v>
      </c>
      <c r="D348" s="42">
        <f>SUM(D88)</f>
        <v>566334.43</v>
      </c>
    </row>
    <row r="349" spans="2:4" ht="19.5" customHeight="1">
      <c r="B349" s="148" t="s">
        <v>77</v>
      </c>
      <c r="C349" s="42" t="e">
        <f>SUM(C89+#REF!)</f>
        <v>#REF!</v>
      </c>
      <c r="D349" s="42" t="e">
        <f>SUM(D89+#REF!)</f>
        <v>#REF!</v>
      </c>
    </row>
    <row r="350" spans="2:4" ht="19.5" customHeight="1">
      <c r="B350" s="148" t="s">
        <v>78</v>
      </c>
      <c r="C350" s="42">
        <f>SUM(C93)</f>
        <v>48300</v>
      </c>
      <c r="D350" s="42">
        <f>SUM(D93)</f>
        <v>48273.36</v>
      </c>
    </row>
    <row r="351" spans="2:4" ht="19.5" customHeight="1">
      <c r="B351" s="148" t="s">
        <v>79</v>
      </c>
      <c r="C351" s="42" t="e">
        <f>SUM(#REF!)</f>
        <v>#REF!</v>
      </c>
      <c r="D351" s="42" t="e">
        <f>SUM(#REF!)</f>
        <v>#REF!</v>
      </c>
    </row>
    <row r="352" spans="2:4" ht="19.5" customHeight="1">
      <c r="B352" s="147" t="s">
        <v>80</v>
      </c>
      <c r="C352" s="149" t="e">
        <f>SUM(#REF!)</f>
        <v>#REF!</v>
      </c>
      <c r="D352" s="149" t="e">
        <f>SUM(#REF!)</f>
        <v>#REF!</v>
      </c>
    </row>
    <row r="353" spans="2:4" ht="19.5" customHeight="1">
      <c r="B353" s="147" t="s">
        <v>81</v>
      </c>
      <c r="C353" s="149">
        <f>SUM(C100)</f>
        <v>1000</v>
      </c>
      <c r="D353" s="149">
        <f>SUM(D100)</f>
        <v>0</v>
      </c>
    </row>
    <row r="354" spans="2:4" ht="19.5" customHeight="1">
      <c r="B354" s="147" t="s">
        <v>82</v>
      </c>
      <c r="C354" s="149">
        <f>SUM(C104)</f>
        <v>78500</v>
      </c>
      <c r="D354" s="149">
        <f>SUM(D104)</f>
        <v>78500</v>
      </c>
    </row>
    <row r="355" spans="2:4" ht="19.5" customHeight="1">
      <c r="B355" s="147" t="s">
        <v>83</v>
      </c>
      <c r="C355" s="149">
        <f>SUM(C107)</f>
        <v>0</v>
      </c>
      <c r="D355" s="149">
        <f>SUM(D107)</f>
        <v>0</v>
      </c>
    </row>
    <row r="356" spans="2:4" ht="19.5" customHeight="1">
      <c r="B356" s="147" t="s">
        <v>84</v>
      </c>
      <c r="C356" s="149">
        <f>SUM(C110)</f>
        <v>0</v>
      </c>
      <c r="D356" s="149">
        <f>SUM(D110)</f>
        <v>0</v>
      </c>
    </row>
    <row r="357" spans="2:4" ht="19.5" customHeight="1">
      <c r="B357" s="147" t="s">
        <v>85</v>
      </c>
      <c r="C357" s="149">
        <f>SUM(C113)</f>
        <v>72000</v>
      </c>
      <c r="D357" s="149">
        <f>SUM(D113)</f>
        <v>72000</v>
      </c>
    </row>
    <row r="358" spans="2:4" ht="19.5" customHeight="1">
      <c r="B358" s="147" t="s">
        <v>86</v>
      </c>
      <c r="C358" s="149">
        <f>SUM(C116)</f>
        <v>193500</v>
      </c>
      <c r="D358" s="149">
        <f>SUM(D116)</f>
        <v>193480</v>
      </c>
    </row>
    <row r="359" spans="2:4" ht="19.5" customHeight="1">
      <c r="B359" s="148" t="s">
        <v>87</v>
      </c>
      <c r="C359" s="42">
        <f>SUM(C117)</f>
        <v>61500</v>
      </c>
      <c r="D359" s="42">
        <f>SUM(D117)</f>
        <v>61500</v>
      </c>
    </row>
    <row r="360" spans="2:4" ht="19.5" customHeight="1">
      <c r="B360" s="147" t="s">
        <v>88</v>
      </c>
      <c r="C360" s="149">
        <f>SUM(C127+C131+C135)</f>
        <v>456500</v>
      </c>
      <c r="D360" s="149">
        <f>SUM(D127+D131+D135)</f>
        <v>456500</v>
      </c>
    </row>
    <row r="361" spans="2:4" ht="19.5" customHeight="1">
      <c r="B361" s="148" t="s">
        <v>89</v>
      </c>
      <c r="C361" s="42">
        <f>SUM(C128+C132+C136)</f>
        <v>47000</v>
      </c>
      <c r="D361" s="42">
        <f>SUM(D128+D132+D136)</f>
        <v>47000</v>
      </c>
    </row>
    <row r="362" spans="2:4" ht="19.5" customHeight="1">
      <c r="B362" s="147" t="s">
        <v>90</v>
      </c>
      <c r="C362" s="149">
        <f>SUM(C146)</f>
        <v>25000</v>
      </c>
      <c r="D362" s="149">
        <f>SUM(D146)</f>
        <v>25000</v>
      </c>
    </row>
    <row r="363" spans="2:4" ht="19.5" customHeight="1">
      <c r="B363" s="148" t="s">
        <v>91</v>
      </c>
      <c r="C363" s="42">
        <f aca="true" t="shared" si="28" ref="C363:D365">SUM(C141)</f>
        <v>24000</v>
      </c>
      <c r="D363" s="42">
        <f t="shared" si="28"/>
        <v>24000</v>
      </c>
    </row>
    <row r="364" spans="2:4" ht="19.5" customHeight="1">
      <c r="B364" s="148" t="s">
        <v>92</v>
      </c>
      <c r="C364" s="42">
        <f t="shared" si="28"/>
        <v>226700</v>
      </c>
      <c r="D364" s="42">
        <f t="shared" si="28"/>
        <v>226688.7</v>
      </c>
    </row>
    <row r="365" spans="2:4" ht="19.5" customHeight="1">
      <c r="B365" s="148" t="s">
        <v>93</v>
      </c>
      <c r="C365" s="42">
        <f t="shared" si="28"/>
        <v>146300</v>
      </c>
      <c r="D365" s="42">
        <f t="shared" si="28"/>
        <v>146285.28</v>
      </c>
    </row>
    <row r="366" spans="2:4" ht="19.5" customHeight="1">
      <c r="B366" s="147" t="s">
        <v>94</v>
      </c>
      <c r="C366" s="149">
        <f>SUM(C150)</f>
        <v>606400</v>
      </c>
      <c r="D366" s="149">
        <f>SUM(D150)</f>
        <v>606385.31</v>
      </c>
    </row>
    <row r="367" spans="2:4" ht="19.5" customHeight="1">
      <c r="B367" s="147" t="s">
        <v>95</v>
      </c>
      <c r="C367" s="149" t="e">
        <f>SUM(#REF!+#REF!)</f>
        <v>#REF!</v>
      </c>
      <c r="D367" s="149" t="e">
        <f>SUM(#REF!+#REF!)</f>
        <v>#REF!</v>
      </c>
    </row>
    <row r="368" spans="2:4" ht="19.5" customHeight="1">
      <c r="B368" s="148" t="s">
        <v>96</v>
      </c>
      <c r="C368" s="42" t="e">
        <f>SUM(C154+C162+#REF!+#REF!+C170+#REF!+C179+#REF!+C184)</f>
        <v>#REF!</v>
      </c>
      <c r="D368" s="42" t="e">
        <f>SUM(D154+D162+#REF!+#REF!+D170+#REF!+D179+#REF!+D184)</f>
        <v>#REF!</v>
      </c>
    </row>
    <row r="369" spans="2:4" ht="19.5" customHeight="1">
      <c r="B369" s="148" t="s">
        <v>97</v>
      </c>
      <c r="C369" s="42" t="e">
        <f>SUM(C155+#REF!+#REF!+C180+#REF!+C185)</f>
        <v>#REF!</v>
      </c>
      <c r="D369" s="42" t="e">
        <f>SUM(D155+#REF!+#REF!+D180+#REF!+D185)</f>
        <v>#REF!</v>
      </c>
    </row>
    <row r="370" spans="2:4" ht="19.5" customHeight="1">
      <c r="B370" s="148" t="s">
        <v>98</v>
      </c>
      <c r="C370" s="42" t="e">
        <f>SUM(#REF!+C171+C186)</f>
        <v>#REF!</v>
      </c>
      <c r="D370" s="42" t="e">
        <f>SUM(#REF!+D171+D186)</f>
        <v>#REF!</v>
      </c>
    </row>
    <row r="371" spans="2:4" ht="19.5" customHeight="1">
      <c r="B371" s="147" t="s">
        <v>99</v>
      </c>
      <c r="C371" s="149" t="e">
        <f>SUM(#REF!+C190)</f>
        <v>#REF!</v>
      </c>
      <c r="D371" s="149" t="e">
        <f>SUM(#REF!+D190)</f>
        <v>#REF!</v>
      </c>
    </row>
    <row r="372" spans="2:4" ht="19.5" customHeight="1">
      <c r="B372" s="147" t="s">
        <v>100</v>
      </c>
      <c r="C372" s="149" t="e">
        <f>SUM(C194+#REF!)</f>
        <v>#REF!</v>
      </c>
      <c r="D372" s="149" t="e">
        <f>SUM(D194+#REF!)</f>
        <v>#REF!</v>
      </c>
    </row>
    <row r="373" spans="2:4" ht="19.5" customHeight="1">
      <c r="B373" s="148" t="s">
        <v>101</v>
      </c>
      <c r="C373" s="42">
        <f>SUM(C195)</f>
        <v>0</v>
      </c>
      <c r="D373" s="42">
        <f>SUM(D195)</f>
        <v>0</v>
      </c>
    </row>
    <row r="374" spans="2:4" ht="19.5" customHeight="1">
      <c r="B374" s="148" t="s">
        <v>102</v>
      </c>
      <c r="C374" s="42">
        <f>SUM(C196)</f>
        <v>0</v>
      </c>
      <c r="D374" s="42">
        <f>SUM(D196)</f>
        <v>0</v>
      </c>
    </row>
    <row r="375" spans="2:4" ht="19.5" customHeight="1">
      <c r="B375" s="147" t="s">
        <v>103</v>
      </c>
      <c r="C375" s="149">
        <f>SUM(C199)</f>
        <v>0</v>
      </c>
      <c r="D375" s="149">
        <f>SUM(D199)</f>
        <v>0</v>
      </c>
    </row>
    <row r="376" spans="2:4" ht="19.5" customHeight="1">
      <c r="B376" s="148" t="s">
        <v>104</v>
      </c>
      <c r="C376" s="42">
        <f>SUM(C200)</f>
        <v>0</v>
      </c>
      <c r="D376" s="42">
        <f>SUM(D200)</f>
        <v>0</v>
      </c>
    </row>
    <row r="377" spans="2:4" ht="19.5" customHeight="1">
      <c r="B377" s="147" t="s">
        <v>105</v>
      </c>
      <c r="C377" s="149">
        <f>SUM(C204)</f>
        <v>792000</v>
      </c>
      <c r="D377" s="149">
        <f>SUM(D204)</f>
        <v>792000</v>
      </c>
    </row>
    <row r="378" spans="2:4" ht="19.5" customHeight="1">
      <c r="B378" s="148" t="s">
        <v>106</v>
      </c>
      <c r="C378" s="42">
        <f>SUM(C205)</f>
        <v>0</v>
      </c>
      <c r="D378" s="42">
        <f>SUM(D205)</f>
        <v>0</v>
      </c>
    </row>
    <row r="379" spans="2:4" ht="19.5" customHeight="1">
      <c r="B379" s="148" t="s">
        <v>107</v>
      </c>
      <c r="C379" s="42">
        <f>SUM(C213)</f>
        <v>608600</v>
      </c>
      <c r="D379" s="42">
        <f>SUM(D213)</f>
        <v>608580</v>
      </c>
    </row>
    <row r="380" spans="2:4" ht="19.5" customHeight="1">
      <c r="B380" s="147" t="s">
        <v>108</v>
      </c>
      <c r="C380" s="149">
        <f>SUM(C217)</f>
        <v>6944800</v>
      </c>
      <c r="D380" s="149">
        <f>SUM(D217)</f>
        <v>6052614</v>
      </c>
    </row>
    <row r="381" spans="2:4" ht="19.5" customHeight="1">
      <c r="B381" s="147" t="s">
        <v>109</v>
      </c>
      <c r="C381" s="149">
        <f>SUM(C220)</f>
        <v>2829300</v>
      </c>
      <c r="D381" s="149">
        <f>SUM(D220)</f>
        <v>2478985.62</v>
      </c>
    </row>
    <row r="382" spans="2:4" ht="19.5" customHeight="1">
      <c r="B382" s="147" t="s">
        <v>110</v>
      </c>
      <c r="C382" s="149">
        <f>SUM(C223)</f>
        <v>2309100</v>
      </c>
      <c r="D382" s="149">
        <f>SUM(D223)</f>
        <v>2309100</v>
      </c>
    </row>
    <row r="383" spans="2:4" ht="19.5" customHeight="1">
      <c r="B383" s="148" t="s">
        <v>111</v>
      </c>
      <c r="C383" s="42">
        <f>SUM(C224)</f>
        <v>697400</v>
      </c>
      <c r="D383" s="42">
        <f>SUM(D224)</f>
        <v>684174.4</v>
      </c>
    </row>
    <row r="384" spans="2:4" ht="19.5" customHeight="1">
      <c r="B384" s="148" t="s">
        <v>112</v>
      </c>
      <c r="C384" s="42">
        <f aca="true" t="shared" si="29" ref="C384:D389">SUM(C226)</f>
        <v>10100</v>
      </c>
      <c r="D384" s="42">
        <f t="shared" si="29"/>
        <v>10100</v>
      </c>
    </row>
    <row r="385" spans="2:4" ht="19.5" customHeight="1">
      <c r="B385" s="148" t="s">
        <v>113</v>
      </c>
      <c r="C385" s="42">
        <f t="shared" si="29"/>
        <v>57200</v>
      </c>
      <c r="D385" s="42">
        <f t="shared" si="29"/>
        <v>57120</v>
      </c>
    </row>
    <row r="386" spans="2:4" ht="19.5" customHeight="1">
      <c r="B386" s="148" t="s">
        <v>114</v>
      </c>
      <c r="C386" s="42">
        <f t="shared" si="29"/>
        <v>28400</v>
      </c>
      <c r="D386" s="42">
        <f t="shared" si="29"/>
        <v>28320</v>
      </c>
    </row>
    <row r="387" spans="2:4" ht="19.5" customHeight="1">
      <c r="B387" s="148" t="s">
        <v>115</v>
      </c>
      <c r="C387" s="42">
        <f t="shared" si="29"/>
        <v>11900</v>
      </c>
      <c r="D387" s="42">
        <f t="shared" si="29"/>
        <v>11880</v>
      </c>
    </row>
    <row r="388" spans="2:4" ht="19.5" customHeight="1">
      <c r="B388" s="148" t="s">
        <v>116</v>
      </c>
      <c r="C388" s="42">
        <f t="shared" si="29"/>
        <v>90500</v>
      </c>
      <c r="D388" s="42">
        <f t="shared" si="29"/>
        <v>90471.5</v>
      </c>
    </row>
    <row r="389" spans="2:4" ht="19.5" customHeight="1">
      <c r="B389" s="148" t="s">
        <v>117</v>
      </c>
      <c r="C389" s="42">
        <f t="shared" si="29"/>
        <v>5900</v>
      </c>
      <c r="D389" s="42">
        <f t="shared" si="29"/>
        <v>5846</v>
      </c>
    </row>
    <row r="390" spans="2:4" ht="19.5" customHeight="1">
      <c r="B390" s="147" t="s">
        <v>118</v>
      </c>
      <c r="C390" s="149">
        <f aca="true" t="shared" si="30" ref="C390:D392">SUM(C242)</f>
        <v>1008000</v>
      </c>
      <c r="D390" s="149">
        <f t="shared" si="30"/>
        <v>1008000</v>
      </c>
    </row>
    <row r="391" spans="2:4" ht="19.5" customHeight="1">
      <c r="B391" s="148" t="s">
        <v>119</v>
      </c>
      <c r="C391" s="42">
        <f t="shared" si="30"/>
        <v>35000</v>
      </c>
      <c r="D391" s="42">
        <f t="shared" si="30"/>
        <v>35000</v>
      </c>
    </row>
    <row r="392" spans="2:4" ht="19.5" customHeight="1">
      <c r="B392" s="148" t="s">
        <v>120</v>
      </c>
      <c r="C392" s="42">
        <f t="shared" si="30"/>
        <v>0</v>
      </c>
      <c r="D392" s="42">
        <f t="shared" si="30"/>
        <v>0</v>
      </c>
    </row>
    <row r="393" spans="2:4" ht="19.5" customHeight="1">
      <c r="B393" s="148" t="s">
        <v>121</v>
      </c>
      <c r="C393" s="42" t="e">
        <f>SUM(#REF!)</f>
        <v>#REF!</v>
      </c>
      <c r="D393" s="42" t="e">
        <f>SUM(#REF!)</f>
        <v>#REF!</v>
      </c>
    </row>
    <row r="394" spans="2:4" ht="19.5" customHeight="1">
      <c r="B394" s="147" t="s">
        <v>122</v>
      </c>
      <c r="C394" s="149">
        <f>SUM(C235+C238)</f>
        <v>1344500</v>
      </c>
      <c r="D394" s="149">
        <f>SUM(D235+D238)</f>
        <v>1344425</v>
      </c>
    </row>
    <row r="395" spans="2:4" ht="19.5" customHeight="1">
      <c r="B395" s="148" t="s">
        <v>284</v>
      </c>
      <c r="C395" s="42" t="e">
        <f>SUM(C326:C394)</f>
        <v>#REF!</v>
      </c>
      <c r="D395" s="42" t="e">
        <f>SUM(D326:D394)</f>
        <v>#REF!</v>
      </c>
    </row>
    <row r="396" ht="12.75">
      <c r="B396" s="146"/>
    </row>
    <row r="397" ht="12.75">
      <c r="B397" s="146"/>
    </row>
    <row r="398" ht="12.75">
      <c r="B398" s="146"/>
    </row>
    <row r="399" ht="12.75">
      <c r="B399" s="146"/>
    </row>
    <row r="400" ht="12.75">
      <c r="B400" s="146"/>
    </row>
    <row r="401" ht="12.75">
      <c r="B401" s="146"/>
    </row>
    <row r="402" ht="12.75">
      <c r="B402" s="146"/>
    </row>
    <row r="403" ht="12.75">
      <c r="B403" s="146"/>
    </row>
    <row r="404" ht="12.75">
      <c r="B404" s="146"/>
    </row>
    <row r="405" ht="12.75">
      <c r="B405" s="146"/>
    </row>
  </sheetData>
  <sheetProtection/>
  <mergeCells count="7">
    <mergeCell ref="A35:B35"/>
    <mergeCell ref="A4:D4"/>
    <mergeCell ref="A6:E6"/>
    <mergeCell ref="A34:E34"/>
    <mergeCell ref="A1:D1"/>
    <mergeCell ref="A2:D2"/>
    <mergeCell ref="A3:D3"/>
  </mergeCells>
  <printOptions/>
  <pageMargins left="0.3937007874015748" right="0.3937007874015748" top="0" bottom="0" header="0.5118110236220472" footer="0.5118110236220472"/>
  <pageSetup horizontalDpi="600" verticalDpi="600" orientation="landscape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2016-01-19T13:30:21Z</cp:lastPrinted>
  <dcterms:created xsi:type="dcterms:W3CDTF">1996-10-08T23:32:33Z</dcterms:created>
  <dcterms:modified xsi:type="dcterms:W3CDTF">2016-01-19T13:30:55Z</dcterms:modified>
  <cp:category/>
  <cp:version/>
  <cp:contentType/>
  <cp:contentStatus/>
</cp:coreProperties>
</file>